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Gruppi\GruppoCSSAC\Dati\Progetti\RESP AREA FINANZIARIA\Manuela\2025\PROGRAMMAZIONE\5 Flussi di cassa\"/>
    </mc:Choice>
  </mc:AlternateContent>
  <xr:revisionPtr revIDLastSave="0" documentId="13_ncr:1_{0358B70F-AADD-4BA1-A2F1-480891E7F711}" xr6:coauthVersionLast="47" xr6:coauthVersionMax="47" xr10:uidLastSave="{00000000-0000-0000-0000-000000000000}"/>
  <bookViews>
    <workbookView xWindow="-120" yWindow="-120" windowWidth="29040" windowHeight="15720" xr2:uid="{00000000-000D-0000-FFFF-FFFF00000000}"/>
  </bookViews>
  <sheets>
    <sheet name="Modello Piano flussi cassa" sheetId="4" r:id="rId1"/>
    <sheet name="ModelloPianoFlussiCassa_PEG" sheetId="6" r:id="rId2"/>
  </sheets>
  <definedNames>
    <definedName name="_xlnm.Print_Area" localSheetId="0">'Modello Piano flussi cassa'!$A$1:$J$105</definedName>
    <definedName name="_xlnm.Print_Area" localSheetId="1">ModelloPianoFlussiCassa_PEG!$A$1:$N$268</definedName>
  </definedNames>
  <calcPr calcId="191029"/>
</workbook>
</file>

<file path=xl/calcChain.xml><?xml version="1.0" encoding="utf-8"?>
<calcChain xmlns="http://schemas.openxmlformats.org/spreadsheetml/2006/main">
  <c r="D93" i="4" l="1"/>
  <c r="D67" i="4"/>
  <c r="D65" i="4" l="1"/>
  <c r="D64" i="4"/>
  <c r="N256" i="6"/>
  <c r="L256" i="6"/>
  <c r="J256" i="6"/>
  <c r="H256" i="6"/>
  <c r="N248" i="6"/>
  <c r="L248" i="6"/>
  <c r="J248" i="6"/>
  <c r="H248" i="6"/>
  <c r="N222" i="6"/>
  <c r="L222" i="6"/>
  <c r="J222" i="6"/>
  <c r="H222" i="6"/>
  <c r="N186" i="6"/>
  <c r="L186" i="6"/>
  <c r="J186" i="6"/>
  <c r="H186" i="6"/>
  <c r="N135" i="6"/>
  <c r="L135" i="6"/>
  <c r="J135" i="6"/>
  <c r="H135" i="6"/>
  <c r="N127" i="6"/>
  <c r="L127" i="6"/>
  <c r="J127" i="6"/>
  <c r="H127" i="6"/>
  <c r="N104" i="6"/>
  <c r="L104" i="6"/>
  <c r="J104" i="6"/>
  <c r="H104" i="6"/>
  <c r="N84" i="6"/>
  <c r="L84" i="6"/>
  <c r="J84" i="6"/>
  <c r="H84" i="6"/>
  <c r="N56" i="6"/>
  <c r="L56" i="6"/>
  <c r="J56" i="6"/>
  <c r="H56" i="6"/>
  <c r="N49" i="6"/>
  <c r="L49" i="6"/>
  <c r="J49" i="6"/>
  <c r="H49" i="6"/>
  <c r="N20" i="6"/>
  <c r="L20" i="6"/>
  <c r="J20" i="6"/>
  <c r="H20" i="6"/>
  <c r="K247" i="6"/>
  <c r="N247" i="6"/>
  <c r="M247" i="6"/>
  <c r="L247" i="6"/>
  <c r="J247" i="6"/>
  <c r="I247" i="6"/>
  <c r="H247" i="6"/>
  <c r="G247" i="6"/>
  <c r="N258" i="6" l="1"/>
  <c r="M258" i="6"/>
  <c r="L258" i="6"/>
  <c r="K258" i="6"/>
  <c r="J258" i="6"/>
  <c r="I258" i="6"/>
  <c r="H258" i="6"/>
  <c r="G258" i="6"/>
  <c r="N244" i="6"/>
  <c r="M244" i="6"/>
  <c r="L244" i="6"/>
  <c r="K244" i="6"/>
  <c r="J244" i="6"/>
  <c r="I244" i="6"/>
  <c r="H244" i="6"/>
  <c r="G244" i="6"/>
  <c r="N238" i="6"/>
  <c r="M238" i="6"/>
  <c r="L238" i="6"/>
  <c r="K238" i="6"/>
  <c r="J238" i="6"/>
  <c r="I238" i="6"/>
  <c r="H238" i="6"/>
  <c r="G238" i="6"/>
  <c r="N233" i="6"/>
  <c r="M233" i="6"/>
  <c r="L233" i="6"/>
  <c r="K233" i="6"/>
  <c r="J233" i="6"/>
  <c r="I233" i="6"/>
  <c r="H233" i="6"/>
  <c r="G233" i="6"/>
  <c r="N226" i="6"/>
  <c r="M226" i="6"/>
  <c r="L226" i="6"/>
  <c r="K226" i="6"/>
  <c r="J226" i="6"/>
  <c r="I226" i="6"/>
  <c r="H226" i="6"/>
  <c r="G226" i="6"/>
  <c r="N99" i="6"/>
  <c r="N264" i="6" s="1"/>
  <c r="L99" i="6"/>
  <c r="L264" i="6" s="1"/>
  <c r="J99" i="6"/>
  <c r="J264" i="6" s="1"/>
  <c r="H99" i="6"/>
  <c r="H264" i="6" s="1"/>
  <c r="N94" i="6"/>
  <c r="M94" i="6"/>
  <c r="L94" i="6"/>
  <c r="K94" i="6"/>
  <c r="J94" i="6"/>
  <c r="I94" i="6"/>
  <c r="H94" i="6"/>
  <c r="G94" i="6"/>
  <c r="N83" i="6"/>
  <c r="M83" i="6"/>
  <c r="L83" i="6"/>
  <c r="K83" i="6"/>
  <c r="J83" i="6"/>
  <c r="I83" i="6"/>
  <c r="H83" i="6"/>
  <c r="G83" i="6"/>
  <c r="N78" i="6"/>
  <c r="M78" i="6"/>
  <c r="L78" i="6"/>
  <c r="K78" i="6"/>
  <c r="J78" i="6"/>
  <c r="I78" i="6"/>
  <c r="H78" i="6"/>
  <c r="G78" i="6"/>
  <c r="N73" i="6"/>
  <c r="M73" i="6"/>
  <c r="L73" i="6"/>
  <c r="K73" i="6"/>
  <c r="J73" i="6"/>
  <c r="I73" i="6"/>
  <c r="H73" i="6"/>
  <c r="G73" i="6"/>
  <c r="N66" i="6"/>
  <c r="M66" i="6"/>
  <c r="L66" i="6"/>
  <c r="K66" i="6"/>
  <c r="J66" i="6"/>
  <c r="I66" i="6"/>
  <c r="H66" i="6"/>
  <c r="G66" i="6"/>
  <c r="N48" i="6"/>
  <c r="M48" i="6"/>
  <c r="L48" i="6"/>
  <c r="K48" i="6"/>
  <c r="J48" i="6"/>
  <c r="I48" i="6"/>
  <c r="H48" i="6"/>
  <c r="G48" i="6"/>
  <c r="N19" i="6"/>
  <c r="M19" i="6"/>
  <c r="L19" i="6"/>
  <c r="K19" i="6"/>
  <c r="J19" i="6"/>
  <c r="I19" i="6"/>
  <c r="H19" i="6"/>
  <c r="G19" i="6"/>
  <c r="N260" i="6" l="1"/>
  <c r="M260" i="6"/>
  <c r="K96" i="6"/>
  <c r="K98" i="6" s="1"/>
  <c r="H96" i="6"/>
  <c r="H98" i="6" s="1"/>
  <c r="L260" i="6"/>
  <c r="I96" i="6"/>
  <c r="I98" i="6" s="1"/>
  <c r="J96" i="6"/>
  <c r="J98" i="6" s="1"/>
  <c r="L96" i="6"/>
  <c r="L98" i="6" s="1"/>
  <c r="J260" i="6"/>
  <c r="G96" i="6"/>
  <c r="G98" i="6" s="1"/>
  <c r="N96" i="6"/>
  <c r="N98" i="6" s="1"/>
  <c r="M96" i="6"/>
  <c r="M98" i="6" s="1"/>
  <c r="K260" i="6"/>
  <c r="G260" i="6"/>
  <c r="H260" i="6"/>
  <c r="I260" i="6"/>
  <c r="N263" i="6" l="1"/>
  <c r="N265" i="6" s="1"/>
  <c r="M263" i="6"/>
  <c r="K263" i="6"/>
  <c r="I263" i="6"/>
  <c r="L263" i="6"/>
  <c r="L265" i="6" s="1"/>
  <c r="J263" i="6"/>
  <c r="J265" i="6" s="1"/>
  <c r="G263" i="6"/>
  <c r="H263" i="6"/>
  <c r="H265" i="6" s="1"/>
  <c r="J95" i="4"/>
  <c r="I95" i="4"/>
  <c r="H95" i="4"/>
  <c r="G95" i="4"/>
  <c r="F95" i="4"/>
  <c r="E95" i="4"/>
  <c r="D95" i="4"/>
  <c r="C95" i="4"/>
  <c r="J91" i="4"/>
  <c r="I91" i="4"/>
  <c r="H91" i="4"/>
  <c r="G91" i="4"/>
  <c r="F91" i="4"/>
  <c r="E91" i="4"/>
  <c r="D91" i="4"/>
  <c r="C91" i="4"/>
  <c r="J85" i="4"/>
  <c r="I85" i="4"/>
  <c r="H85" i="4"/>
  <c r="G85" i="4"/>
  <c r="F85" i="4"/>
  <c r="E85" i="4"/>
  <c r="D85" i="4"/>
  <c r="C85" i="4"/>
  <c r="J80" i="4"/>
  <c r="I80" i="4"/>
  <c r="H80" i="4"/>
  <c r="G80" i="4"/>
  <c r="F80" i="4"/>
  <c r="E80" i="4"/>
  <c r="D80" i="4"/>
  <c r="C80" i="4"/>
  <c r="J74" i="4"/>
  <c r="I74" i="4"/>
  <c r="H74" i="4"/>
  <c r="G74" i="4"/>
  <c r="F74" i="4"/>
  <c r="E74" i="4"/>
  <c r="D74" i="4"/>
  <c r="C74" i="4"/>
  <c r="J59" i="4"/>
  <c r="J101" i="4" s="1"/>
  <c r="H59" i="4"/>
  <c r="H101" i="4" s="1"/>
  <c r="F59" i="4"/>
  <c r="F101" i="4" s="1"/>
  <c r="D59" i="4"/>
  <c r="D101" i="4" s="1"/>
  <c r="J54" i="4"/>
  <c r="I54" i="4"/>
  <c r="H54" i="4"/>
  <c r="G54" i="4"/>
  <c r="F54" i="4"/>
  <c r="E54" i="4"/>
  <c r="D54" i="4"/>
  <c r="C54" i="4"/>
  <c r="J51" i="4"/>
  <c r="I51" i="4"/>
  <c r="H51" i="4"/>
  <c r="G51" i="4"/>
  <c r="F51" i="4"/>
  <c r="E51" i="4"/>
  <c r="D51" i="4"/>
  <c r="C51" i="4"/>
  <c r="J46" i="4"/>
  <c r="I46" i="4"/>
  <c r="H46" i="4"/>
  <c r="G46" i="4"/>
  <c r="F46" i="4"/>
  <c r="E46" i="4"/>
  <c r="D46" i="4"/>
  <c r="C46" i="4"/>
  <c r="J41" i="4"/>
  <c r="I41" i="4"/>
  <c r="H41" i="4"/>
  <c r="G41" i="4"/>
  <c r="F41" i="4"/>
  <c r="E41" i="4"/>
  <c r="D41" i="4"/>
  <c r="C41" i="4"/>
  <c r="J35" i="4"/>
  <c r="I35" i="4"/>
  <c r="H35" i="4"/>
  <c r="G35" i="4"/>
  <c r="F35" i="4"/>
  <c r="E35" i="4"/>
  <c r="D35" i="4"/>
  <c r="C35" i="4"/>
  <c r="J29" i="4"/>
  <c r="I29" i="4"/>
  <c r="H29" i="4"/>
  <c r="G29" i="4"/>
  <c r="F29" i="4"/>
  <c r="E29" i="4"/>
  <c r="D29" i="4"/>
  <c r="C29" i="4"/>
  <c r="J18" i="4"/>
  <c r="J17" i="4" s="1"/>
  <c r="J25" i="4" s="1"/>
  <c r="I18" i="4"/>
  <c r="I17" i="4" s="1"/>
  <c r="I25" i="4" s="1"/>
  <c r="H18" i="4"/>
  <c r="H17" i="4" s="1"/>
  <c r="H25" i="4" s="1"/>
  <c r="G18" i="4"/>
  <c r="G17" i="4" s="1"/>
  <c r="G25" i="4" s="1"/>
  <c r="F18" i="4"/>
  <c r="F17" i="4" s="1"/>
  <c r="F25" i="4" s="1"/>
  <c r="E18" i="4"/>
  <c r="D18" i="4"/>
  <c r="C18" i="4"/>
  <c r="C17" i="4" s="1"/>
  <c r="C25" i="4" s="1"/>
  <c r="E17" i="4"/>
  <c r="E25" i="4" s="1"/>
  <c r="D17" i="4"/>
  <c r="D25" i="4" s="1"/>
  <c r="E97" i="4" l="1"/>
  <c r="I56" i="4"/>
  <c r="I58" i="4" s="1"/>
  <c r="J56" i="4"/>
  <c r="J58" i="4" s="1"/>
  <c r="C56" i="4"/>
  <c r="C58" i="4" s="1"/>
  <c r="D56" i="4"/>
  <c r="D58" i="4" s="1"/>
  <c r="E56" i="4"/>
  <c r="E58" i="4" s="1"/>
  <c r="F56" i="4"/>
  <c r="F58" i="4" s="1"/>
  <c r="G56" i="4"/>
  <c r="G58" i="4" s="1"/>
  <c r="H56" i="4"/>
  <c r="H58" i="4" s="1"/>
  <c r="F97" i="4"/>
  <c r="G97" i="4"/>
  <c r="H97" i="4"/>
  <c r="D97" i="4"/>
  <c r="I97" i="4"/>
  <c r="J97" i="4"/>
  <c r="C97" i="4"/>
  <c r="I100" i="4" l="1"/>
  <c r="J100" i="4"/>
  <c r="J102" i="4" s="1"/>
  <c r="E100" i="4"/>
  <c r="F100" i="4"/>
  <c r="F102" i="4" s="1"/>
  <c r="H100" i="4"/>
  <c r="H102" i="4" s="1"/>
  <c r="G100" i="4"/>
  <c r="D100" i="4"/>
  <c r="D102" i="4" s="1"/>
  <c r="C100" i="4"/>
</calcChain>
</file>

<file path=xl/sharedStrings.xml><?xml version="1.0" encoding="utf-8"?>
<sst xmlns="http://schemas.openxmlformats.org/spreadsheetml/2006/main" count="1062" uniqueCount="470">
  <si>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</si>
  <si>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</si>
  <si>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</si>
  <si>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</si>
  <si>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</si>
  <si>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</si>
  <si>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</si>
  <si>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</si>
  <si>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</si>
  <si>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</si>
  <si>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</si>
  <si>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</si>
  <si>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</si>
  <si>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</si>
  <si>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</si>
  <si>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</si>
  <si>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</si>
  <si>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</si>
  <si>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</si>
  <si>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</si>
  <si>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</si>
  <si>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</si>
  <si>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</si>
  <si>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</si>
  <si>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</si>
  <si>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</si>
  <si>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</si>
  <si>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</si>
  <si>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</si>
  <si>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</si>
  <si>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</si>
  <si>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</si>
  <si>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</si>
  <si>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</si>
  <si>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</si>
  <si>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</si>
  <si>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</si>
  <si>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</si>
  <si>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</si>
  <si>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</si>
  <si>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</si>
  <si>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</si>
  <si>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</si>
  <si>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</si>
  <si>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</si>
  <si>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</si>
  <si>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</si>
  <si>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</si>
  <si>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</si>
  <si>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</si>
  <si>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</si>
  <si>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</si>
  <si>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</si>
  <si>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</si>
  <si>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</si>
  <si>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</si>
  <si>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</si>
  <si>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</si>
  <si>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</si>
  <si>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</si>
  <si>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</si>
  <si>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</si>
  <si>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</si>
  <si>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</si>
  <si>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</si>
  <si>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</si>
  <si>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</si>
  <si>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</si>
  <si>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</si>
  <si>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</si>
  <si>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</si>
  <si>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</si>
  <si>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</si>
  <si>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</si>
  <si>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</si>
  <si>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</si>
  <si>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</si>
  <si>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</si>
  <si>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</si>
  <si>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</si>
  <si>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</si>
  <si>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</si>
  <si>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</si>
  <si>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</si>
  <si>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</si>
  <si>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</si>
  <si>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</si>
  <si>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</si>
  <si>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</si>
  <si>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</si>
  <si>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</si>
  <si>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</si>
  <si>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</si>
  <si>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</si>
  <si>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</si>
  <si>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</si>
  <si>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</si>
  <si>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</si>
  <si>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</si>
  <si>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</si>
  <si>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</si>
  <si>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</si>
  <si>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</si>
  <si>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</si>
  <si>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</si>
  <si>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</si>
  <si>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</si>
  <si>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</si>
  <si>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</si>
  <si>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</si>
  <si>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</si>
  <si>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</si>
  <si>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</si>
  <si>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</si>
  <si>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</si>
  <si>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</si>
  <si>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</si>
  <si>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</si>
  <si>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</si>
  <si>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</si>
  <si>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</si>
  <si>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</si>
  <si>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</si>
  <si>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</si>
  <si>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</si>
  <si>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</si>
  <si>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</si>
  <si>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</si>
  <si>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</si>
  <si>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</si>
  <si>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</si>
  <si>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</si>
  <si>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</si>
  <si>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</si>
  <si>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</si>
  <si>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</si>
  <si>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</si>
  <si>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</si>
  <si>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</si>
  <si>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</si>
  <si>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</si>
  <si>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</si>
  <si>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</si>
  <si>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</si>
  <si>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</si>
  <si>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</si>
  <si>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</si>
  <si>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</si>
  <si>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</si>
  <si>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</si>
  <si>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Altro…</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</si>
  <si>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</si>
  <si>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</si>
  <si>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</si>
  <si>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</si>
  <si>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</si>
  <si>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</si>
  <si>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</si>
  <si>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</si>
  <si>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</si>
  <si>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</si>
  <si>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</si>
  <si>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</si>
  <si>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</si>
  <si>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</si>
  <si>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</si>
  <si>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</si>
  <si>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</si>
  <si>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</si>
  <si>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</si>
  <si>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</si>
  <si>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</si>
  <si>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</si>
  <si>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</si>
  <si>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</si>
  <si>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</si>
  <si>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</si>
  <si>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</si>
  <si>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</si>
  <si>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 xml:space="preserve">2.0101 - 50/5/1 - Finanziamento Regionale a sostegno delle persone con disabilità e delle loro famiglie  L. 104 disabili. (Ex. Cap n. 001200)       _x000D_
</t>
  </si>
  <si>
    <t>E.2.01.01.02.000 - Trasferimenti correnti da Amministrazioni Locali</t>
  </si>
  <si>
    <t>E.2.01.01.02.001 - Trasferimenti correnti da Regioni e province autonome</t>
  </si>
  <si>
    <t>Percentuale</t>
  </si>
  <si>
    <t>2.0101 - 50/15/1 - Contributo Regionale per Legge 112/2016 (Ex. Cap n. 001200)</t>
  </si>
  <si>
    <t>2.0101 - 70/5/1 - Trasferimenti della Regione per progetto FAMI Azione 02 (Ex. Cap n. 001400)</t>
  </si>
  <si>
    <t>Manuale</t>
  </si>
  <si>
    <t>2.0101 - 140/5/1 - Contributo regionale Progetto Wecare (Ex. Cap n. 002100)</t>
  </si>
  <si>
    <t>2.0101 - 180/5/1 - Contributo Regionale assistenza pazienti ex O.P. (Ex. Cap n. 002500)</t>
  </si>
  <si>
    <t>2.0101 - 450/5/1 - Art. 6 comma 8 L. 184/83, Benefici a sostegno delle adozioni di minori erà superiore ai dodici anni e/o con Handicap accertato. (Ex. Cap n. 007400)</t>
  </si>
  <si>
    <t>2.0101 - 460/5/1 - Finanziamento regionale per interventi socio-sanitari a sostegno di anziani non autosufficienti, Legge Regionale 10/2010 (Ex. Cap n. 007600)</t>
  </si>
  <si>
    <t>2.0101 - 470/5/1 - Contributo regionale per centri per le famiglie. (Ex. Cap n. 007700)</t>
  </si>
  <si>
    <t>2.0101 - 470/25/1 - Missione 5 componente 2 investimento 1.1.1. Sostegno alle capacità genitoriali e prevenzione della vulnerabilità delle famiglie e dei bambini. PROGETTO FINANZIATO DALL'UNIONE EUROPEA - NEXT GENERATION EU - CUP J74H22000200006</t>
  </si>
  <si>
    <t>E.2.01.01.01.000 - Trasferimenti correnti da Amministrazioni Centrali</t>
  </si>
  <si>
    <t>E.2.01.01.01.001 - Trasferimenti correnti da Ministeri</t>
  </si>
  <si>
    <t>2.0101 - 490/5/1 - Fondo per la gestione del sistema integrato  degli interventi e dei servizi sociali. (Ex. Cap n. 009900)</t>
  </si>
  <si>
    <t>2.0101 - 500/5/1 - Contributo per accoglienza rifugiati e richiedenti asilo (Ex. Cap n. 011100)</t>
  </si>
  <si>
    <t>2.0101 - 500/20/1 - Fondo per la lotta alla povertà ed esclusione sociale (Ex. Cap n. 011100)</t>
  </si>
  <si>
    <t>2.0101 - 630/5/1 - Trasferimento delle competenze previste ex art. 5 l.r.1/2004, comma 4  (Ex. Cap n. 013000)</t>
  </si>
  <si>
    <t>2.0101 - 690/5/1 - Fondo nazionale per le non autosufficienze  (Ex. Cap n. 014000)</t>
  </si>
  <si>
    <t>2.0101 - 750/5/1 - Trasferimenti dalle A.S.L. per attività a rilievo sanitario, Centri diurni disabili. (Ex. Cap n. 003500)</t>
  </si>
  <si>
    <t>E.2.01.01.02.011 - Trasferimenti correnti da Aziende sanitarie locali</t>
  </si>
  <si>
    <t>2.0101 - 760/5/1 - Trasferimento A.S.L. per attività a rilievo sanitario assistenza domiciliare. (Ex. Cap n. 003600)</t>
  </si>
  <si>
    <t>2.0101 - 780/5/1 - Contributo ordinario dei Comuni associati (Ex. Cap n. 004000)</t>
  </si>
  <si>
    <t>E.2.01.01.02.003 - Trasferimenti correnti da Comuni</t>
  </si>
  <si>
    <t>2.0101 - 780/10/1 - Trasferimenti per gestione Assistenza scolastica a favore dei Comuni consorziati  (Ex. Cap n. 004000)</t>
  </si>
  <si>
    <t>2.0101 - 870/5/1 - L.68 inserimenti lavorativi cittadini disabili  (Ex. Cap n. 007300)</t>
  </si>
  <si>
    <t>E.2.01.01.02.002 - Trasferimenti correnti da Province</t>
  </si>
  <si>
    <t>2.0101 - 930/5/1 - Contributi da altri Enti del settore pubblico. (Ex. Cap n. 008400)</t>
  </si>
  <si>
    <t>E.2.01.01.04.000 - Trasferimenti correnti da organismi interni e/o unità locali della amministrazione</t>
  </si>
  <si>
    <t>E.2.01.01.04.001 - Trasferimenti correnti da organismi interni e/o unità locali della amministrazione</t>
  </si>
  <si>
    <t>2.0101 - 980/5/1 - Contributi aggiuntivi Comuni  (Ex. Cap n. 008900)</t>
  </si>
  <si>
    <t>2.0101 - 985/5/1 - Contributi straordinari provenienti dai Comuni Consorziati per gestione rette minori</t>
  </si>
  <si>
    <t>2.0101 - 990/5/1 - Contributi aggiuntivi Comuni per riparto ex IPIM come da trasf.  funzioni art. 5 L.R. 1 (Ex. Cap n. 010800)</t>
  </si>
  <si>
    <t>2.0104 - 30/5/1 - Fondo regionale per l'autismo</t>
  </si>
  <si>
    <t>E.2.01.04.01.000 - Trasferimenti correnti da Istituzioni Sociali Private</t>
  </si>
  <si>
    <t>E.2.01.04.01.001 - Trasferimenti correnti da Istituzioni Sociali Private</t>
  </si>
  <si>
    <t>2.0104 - 170/5/1 - Contributo Regionale - Sostegno alle famiglie con figli adolescenti e 0/3 anni</t>
  </si>
  <si>
    <t>2.0105 - 20/670/1 - Avviso 1/2021 PrInS - FSE</t>
  </si>
  <si>
    <t>E.2.01.05.01.000 - Trasferimenti correnti dall'Unione Europea</t>
  </si>
  <si>
    <t>E.2.01.05.01.005 - Fondo Sociale Europeo (FSE)</t>
  </si>
  <si>
    <t>2.0105 - 20/990/2 - Piano Nazionale di Ripresa e Resilienza – Missione 5, Componente 2, Investimento 1.2, “Percorsi di autonomia per persone con disabilità” CUP: J74H22000220006</t>
  </si>
  <si>
    <t>3.0100 - 1070/5/1 - Rette comunità alloggio (Ex. Cap n. 006000)</t>
  </si>
  <si>
    <t>E.3.01.02.01.000 - Entrate dalla vendita di servizi</t>
  </si>
  <si>
    <t>E.3.01.02.01.999 - Proventi da servizi n.a.c.</t>
  </si>
  <si>
    <t>3.0100 - 1080/5/1 - Rette frequenze CST/CSF (Ex. Cap n. 007000)</t>
  </si>
  <si>
    <t>3.0300 - 1160/5/1 - Interessi attivi sulle giacenze di cassa (Ex. Cap n. 008000)</t>
  </si>
  <si>
    <t>E.3.03.03.99.000 - Altri interessi attivi diversi</t>
  </si>
  <si>
    <t>E.3.03.03.99.999 - Altri interessi attivi da altri soggetti</t>
  </si>
  <si>
    <t>3.0500 - 1060/5/1 - Diritti di segreteria (Ex. Cap n. 005000)</t>
  </si>
  <si>
    <t>E.3.05.99.99.000 - Altre entrate correnti n.a.c.</t>
  </si>
  <si>
    <t>E.3.05.99.99.999 - Altre entrate correnti n.a.c.</t>
  </si>
  <si>
    <t>3.0500 - 1100/5/1 - Proventi per assistenza domiciliare. (Ex. Cap n. 007200)</t>
  </si>
  <si>
    <t>3.0500 - 1100/15/1 - Progetto: Sostegno all'Inclusione attiva. (Ex. Cap n. 007200)</t>
  </si>
  <si>
    <t>3.0500 - 1140/5/1 - Rette Gruppo Appartamento (Ex. Cap n. 010200)</t>
  </si>
  <si>
    <t>3.0500 - 1180/5/1 - Introiti e rimborsi diversi (Ex. Cap n. 009000)</t>
  </si>
  <si>
    <t>3.0500 - 1190/5/1 - Contributi da famiglie per interventi diversi, Equi Indennizzi. (Ex. Cap n. 009400)</t>
  </si>
  <si>
    <t>3.0500 - 1210/5/1 - Rimborsi I.N.A.I.L. (Ex. Cap n. 009600)</t>
  </si>
  <si>
    <t>3.0500 - 1250/5/1 - Contributo da Fondazione C.R.T per attività a favore di persone disabili. (Ex. Cap n. 010300)</t>
  </si>
  <si>
    <t>3.0500 - 1300/5/1 - Rimborsi spese per personale in comando e/o distacco (Ex. Cap n. 011500)</t>
  </si>
  <si>
    <t>E.3.05.02.01.000 - Rimborsi ricevuti per spese di personale (comando, distacco, fuori ruolo, convenzioni, ecc…)</t>
  </si>
  <si>
    <t>E.3.05.02.01.001 - Rimborsi ricevuti per spese di personale (comando, distacco, fuori ruolo, convenzioni, ecc…)</t>
  </si>
  <si>
    <t>4.0200 - 60/9/2 - MISSIONE 5 “INCLUSIONE E COESIONE”, COMPONENTE 2 "INFRASTRUTTURE SOCIALI, FAMIGLIE, COMUNITA' E TERZO SETTORE”, SOTTOCOMPONENTE 1 “SERVIZI SOCIALI, DISABILITA' E MARGINALITA' SOCIALE”, – INVESTIMENTI  1.2- PROGETTO FINANZIATO DALL'UNIONE EUROPEA</t>
  </si>
  <si>
    <t>E.4.02.05.04.000 - Fondo Sociale Europeo (FSE)</t>
  </si>
  <si>
    <t>E.4.02.05.04.001 - Fondo Sociale Europeo (FSE)</t>
  </si>
  <si>
    <t>9.0100 - 1400/5/1 - Ritenute previdenziali e assistenziali al personale (Ex. Cap n. 0100)</t>
  </si>
  <si>
    <t>E.9.01.02.02.000 - Ritenute previdenziali e assistenziali su redditi da lavoro dipendente per conto terzi</t>
  </si>
  <si>
    <t>E.9.01.02.02.001 - Ritenute previdenziali e assistenziali su redditi da lavoro dipendente per conto terzi</t>
  </si>
  <si>
    <t>9.0100 - 1410/5/2 - Ritenute erariali (Ex. Cap n. 0200)</t>
  </si>
  <si>
    <t>E.9.01.02.01.000 - Ritenute erariali su redditi da lavoro dipendente per conto terzi</t>
  </si>
  <si>
    <t>E.9.01.02.01.001 - Ritenute erariali su redditi da lavoro dipendente per conto terzi</t>
  </si>
  <si>
    <t>9.0100 - 1410/10/1 - Ritenute erariali su lavoratori autonomi</t>
  </si>
  <si>
    <t>E.9.01.03.01.000 - Ritenute erariali su redditi da lavoro autonomo per conto terzi</t>
  </si>
  <si>
    <t>E.9.01.03.01.001 - Ritenute erariali su redditi da lavoro autonomo per conto terzi</t>
  </si>
  <si>
    <t>Dodicesimi</t>
  </si>
  <si>
    <t>9.0100 - 1430/5/1 - Entrate derivanti da servizi per conto di terzi (Ex. Cap n. 0500)</t>
  </si>
  <si>
    <t>E.9.01.01.02.000 - Ritenute per scissione contabile IVA (split payment)</t>
  </si>
  <si>
    <t>E.9.01.01.02.001 - Ritenute per scissione contabile IVA (split payment)</t>
  </si>
  <si>
    <t>9.0100 - 1430/10/1 - Entrate derivanti da servizi per conto di terzi (Ex. Cap n. 0500)</t>
  </si>
  <si>
    <t>9.0100 - 1440/5/1 - Rimborso anticipazione di fondi per il servizio economato (Ex. Cap n. 0600)</t>
  </si>
  <si>
    <t>E.9.01.99.03.000 - Rimborso di fondi economali e carte aziendali</t>
  </si>
  <si>
    <t>E.9.01.99.03.001 - Rimborso di fondi economali e carte aziendali</t>
  </si>
  <si>
    <t>9.0100 - 1450/5/1 - Entrate a seguito di spese non andate a buon fine, (Ex. Cap n. 0700)</t>
  </si>
  <si>
    <t>E.9.01.99.01.000 - Entrate a seguito di spese non andate a buon fine</t>
  </si>
  <si>
    <t>E.9.01.99.01.001 - Entrate a seguito di spese non andate a buon fine</t>
  </si>
  <si>
    <t>9.0200 - 1420/5/1 - Altre ritenute al personale per conto terzi (Ex. Cap n. 0300)</t>
  </si>
  <si>
    <t>E.9.02.99.99.000 - Altre entrate per conto terzi</t>
  </si>
  <si>
    <t>E.9.02.99.99.999 - Altre entrate per conto terzi</t>
  </si>
  <si>
    <t>01.02.1 - 190/10/1 - Retribuzioni della segreteria generale</t>
  </si>
  <si>
    <t>U.1.01.01.01.000 - Retribuzioni in denaro</t>
  </si>
  <si>
    <t>U.1.01.01.01.002 - Voci stipendiali corrisposte al personale a tempo indeterminato</t>
  </si>
  <si>
    <t>01.02.1 - 190/15/1 - Oneri previdenziali e assistenziali obbligatori a carico ente</t>
  </si>
  <si>
    <t>U.1.01.02.01.000 - Contributi sociali effettivi a carico dell'ente</t>
  </si>
  <si>
    <t>U.1.01.02.01.001 - Contributi obbligatori per il personale</t>
  </si>
  <si>
    <t>01.02.1 - 190/25/1 - Trattamento economico accessorio</t>
  </si>
  <si>
    <t>01.02.1 - 190/30/1 - Rimborsi chilometrici</t>
  </si>
  <si>
    <t>U.1.01.01.02.000 - Altre spese per il personale</t>
  </si>
  <si>
    <t>U.1.01.01.02.999 - Altre spese per il personale n.a.c.</t>
  </si>
  <si>
    <t>01.10.1 - 4080/15/1 - Trattamento economico accessorio al personale, indennità e rimborso missioni (Ex. Cap n. 023500)</t>
  </si>
  <si>
    <t>01.10.1 - 4080/20/1 - Spese per pagamento straordinari dei dipendenti. (Ex. Cap n. 024000)</t>
  </si>
  <si>
    <t>12.01.1 - 4100/10/1 - Stipendi Educatori(Ex. Cap n. 021400)</t>
  </si>
  <si>
    <t>12.01.1 - 4100/15/1 - Oneri previdenziali e assistenziali obbligatori a carico Ente (Ex. Cap n. 021500)</t>
  </si>
  <si>
    <t xml:space="preserve"> - </t>
  </si>
  <si>
    <t>12.01.1 - 4100/20/1 - Trattamento economico accessorio (Ex. Cap n. 021600)</t>
  </si>
  <si>
    <t>12.01.1 - 4100/25/1 - Rimborsi chilometrici (Ex. Cap n. 021700)</t>
  </si>
  <si>
    <t>12.02.1 - 4100/265/1 - Stipendi Educatori, O.s.s., Resp. A.I. (Ex. Cap n. 033800)</t>
  </si>
  <si>
    <t>12.02.1 - 4100/280/1 - Oneri previdenziali e assistenziali obbligatori a carico Ente (Ex. Cap n. 034200)</t>
  </si>
  <si>
    <t>12.02.1 - 4100/285/1 - Trattamento economico accessorio - disabilità (Ex. Cap n. 034400)</t>
  </si>
  <si>
    <t>12.02.1 - 4100/295/1 - Rimborsi chilometrici - disabilità (Ex. Cap n. 034600)</t>
  </si>
  <si>
    <t>12.03.1 - 4080/25/1 - Stipendi OO.SS. - anziani (Ex. Cap n. 029000)</t>
  </si>
  <si>
    <t>12.03.1 - 4080/35/1 - Oneri previdenziali e assistenziali obbligatori a carico Ente - anziani</t>
  </si>
  <si>
    <t>12.03.1 - 4080/40/1 - Trattamento economico accessorio - anziani</t>
  </si>
  <si>
    <t>12.03.1 - 4080/45/1 - Rimborsi chilometrici - anziani</t>
  </si>
  <si>
    <t>12.07.1 - 4080/50/1 - Stipendi Resp. Area Terr., Ass. Sociali, Segretariato Soc., Uff. Tutele, Uff. Ass. Familiari</t>
  </si>
  <si>
    <t>12.07.1 - 4080/55/1 - Oneri previdenziali e assistenziali obbligatori a carico Ente - Servizi sociali</t>
  </si>
  <si>
    <t>12.07.1 - 4080/65/1 - Trattamento economico accessorio - Servizi Sociali</t>
  </si>
  <si>
    <t>12.07.1 - 4080/70/1 - Rimborsi chilometrici - Servizi Sociali</t>
  </si>
  <si>
    <t>01.02.1 - 190/20/1 - IRAP dipendenti</t>
  </si>
  <si>
    <t>U.1.02.01.01.000 - Imposta regionale sulle attività produttive (IRAP)</t>
  </si>
  <si>
    <t>U.1.02.01.01.001 - Imposta regionale sulle attività produttive (IRAP)</t>
  </si>
  <si>
    <t>01.03.1 - 180/10/1 - Imposta di registro - valori bollati - altri tributi (Ex. Cap n. 019300)</t>
  </si>
  <si>
    <t>U.1.02.01.02.000 - Imposta di registro e di bollo</t>
  </si>
  <si>
    <t>U.1.02.01.02.001 - Imposta di registro e di bollo</t>
  </si>
  <si>
    <t>12.01.1 - 4100/45/1 - IRAP dipendenti e consulenti (Ex. Cap n. 022100)</t>
  </si>
  <si>
    <t>12.02.1 - 4100/235/1 - Previdenza complementare Fondo Perseo/Sirio  (Ex. Cap n. 032800)</t>
  </si>
  <si>
    <t>U.1.02.01.99.000 - Imposte, tasse e proventi assimilati a carico dell'ente n.a.c.</t>
  </si>
  <si>
    <t>U.1.02.01.99.999 - Imposte, tasse e proventi assimilati a carico dell'ente n.a.c.</t>
  </si>
  <si>
    <t>12.02.1 - 4100/270/1 - IRAP dipendenti (Ex. Cap n. 033900)</t>
  </si>
  <si>
    <t>12.03.1 - 4080/30/1 - IRAP dipendenti oo.ss. - anziani</t>
  </si>
  <si>
    <t>12.07.1 - 4080/60/1 - IRAP dipendenti - Servizi Sociali</t>
  </si>
  <si>
    <t>01.01.1 - 30/10/1 - Nucleo valutazione (Ex. Cap n. 002000)</t>
  </si>
  <si>
    <t>U.1.03.02.01.000 - Organi e incarichi istituzionali dell'amministrazione</t>
  </si>
  <si>
    <t>U.1.03.02.01.008 - Compensi agli organi istituzionali di revisione, di controllo ed altri incarichi istituzionali dell'amministrazione</t>
  </si>
  <si>
    <t>01.03.1 - 250/5/1 - Spese per il servizio di tesoreria (Ex. Cap n. 017000)</t>
  </si>
  <si>
    <t>U.1.03.02.17.000 - Servizi finanziari</t>
  </si>
  <si>
    <t>U.1.03.02.17.002 - Oneri per servizio di tesoreria</t>
  </si>
  <si>
    <t>01.03.1 - 790/5/1 - Spese di manutenzione e funzionamento degli uffici - acquisto beni (Ex. Cap n. 013000)</t>
  </si>
  <si>
    <t>U.1.03.01.02.000 - Altri beni di consumo</t>
  </si>
  <si>
    <t>U.1.03.01.02.999 - Altri beni e materiali di consumo n.a.c.</t>
  </si>
  <si>
    <t>01.03.1 - 800/5/1 - Spese di manutenzione e funzionamento degli uffici - prestazioni di servizi: utenze varie, pubblicazione bilanci. (Ex. Cap n. 013500)</t>
  </si>
  <si>
    <t>U.1.03.02.99.000 - Altri servizi</t>
  </si>
  <si>
    <t>01.03.1 - 800/5/2 - Spese per supporto specialistico in materia contabile e del lavoro</t>
  </si>
  <si>
    <t>U.1.03.02.11.000 - Prestazioni professionali e specialistiche</t>
  </si>
  <si>
    <t>U.1.03.02.11.008 - Prestazioni di natura contabile, tributaria e del lavoro</t>
  </si>
  <si>
    <t>01.03.1 - 800/5/3 - Spese di assistenza informatica e gestione software</t>
  </si>
  <si>
    <t>U.1.03.02.19.000 - Servizi informatici e di telecomunicazioni</t>
  </si>
  <si>
    <t>U.1.03.02.19.001 - Gestione e manutenzione applicazioni</t>
  </si>
  <si>
    <t>01.03.1 - 800/5/4 - Servizi di assistenza informatica - hardware</t>
  </si>
  <si>
    <t>U.1.03.02.19.009 - Servizi per le postazioni di lavoro e relativa manutenzione</t>
  </si>
  <si>
    <t>01.03.1 - 4090/5/1 - Spese di mantenimento e funzionamento degli uffici - acquisto beni (Ex. Cap n. 031000)</t>
  </si>
  <si>
    <t>01.03.1 - 4100/160/1 - Incarichi professionali, consulenze e collaborazioni. (Ex. Cap n. 030800)</t>
  </si>
  <si>
    <t>U.1.03.02.11.999 - Altre prestazioni professionali e specialistiche n.a.c.</t>
  </si>
  <si>
    <t>01.03.1 - 4110/5/1 - Affitti e rimborsi spese locali in comodato  (Ex. Cap n. 047500)</t>
  </si>
  <si>
    <t>U.1.03.02.07.000 - Utilizzo di beni di terzi</t>
  </si>
  <si>
    <t>U.1.03.02.07.001 - Locazione di beni immobili</t>
  </si>
  <si>
    <t>01.03.1 - 4110/10/1 - Noleggio autoveicoli (Ex. Cap n. 047600)</t>
  </si>
  <si>
    <t>U.1.03.02.08.000 - Leasing operativo</t>
  </si>
  <si>
    <t>U.1.03.02.08.001 - Leasing operativo di mezzi di trasporto</t>
  </si>
  <si>
    <t>01.03.1 - 4110/15/1 - Noleggio PC, stampanti e altre attrezzature d'ufficio. (Ex. Cap n. 047700)</t>
  </si>
  <si>
    <t>U.1.03.02.07.004 - Noleggi di hardware</t>
  </si>
  <si>
    <t>01.08.1 - 4100/200/1 - Antivirus/Firewall/Mail Hosting(Ex. Cap n. 031800)</t>
  </si>
  <si>
    <t>01.08.1 - 4100/210/1 - Gestione sito (Ex. Cap n. 032000)</t>
  </si>
  <si>
    <t>01.08.1 - 4100/220/1 - Software (Ex. Cap n. 032200)</t>
  </si>
  <si>
    <t>01.10.1 - 4080/80/1 - Servizio sostitutivo mensa per dipendenti</t>
  </si>
  <si>
    <t>U.1.03.02.14.000 - Servizi di ristorazione</t>
  </si>
  <si>
    <t>U.1.03.02.14.999 - Altri servizi di ristorazione</t>
  </si>
  <si>
    <t>01.10.1 - 4100/80/1 - Corsi di formazione per il proprio personale (Ex. Cap n. 024600)</t>
  </si>
  <si>
    <t>U.1.03.02.04.000 - Acquisto di servizi per formazione e addestramento del personale dell'ente</t>
  </si>
  <si>
    <t>01.10.1 - 4100/230/1 - Programma rilevazione presenze (Ex. Cap n. 032400)</t>
  </si>
  <si>
    <t>01.10.1 - 4100/305/1 - Decreto legislativo 81/2008 (Ex. Cap n. 034800)</t>
  </si>
  <si>
    <t>01.11.1 - 140/5/1 - Premi assicurativi (Ex. Cap n. 003000)</t>
  </si>
  <si>
    <t>U.1.03.02.17.999 - Spese per servizi finanziari n.a.c.</t>
  </si>
  <si>
    <t>01.11.1 - 4100/240/1 - Utenze - energia elettrica</t>
  </si>
  <si>
    <t>U.1.03.02.05.000 - Utenze e canoni</t>
  </si>
  <si>
    <t>U.1.03.02.05.004 - Energia elettrica</t>
  </si>
  <si>
    <t>01.11.1 - 4100/240/2 - Utenze  - gas</t>
  </si>
  <si>
    <t>U.1.03.02.05.006 - Gas</t>
  </si>
  <si>
    <t>01.11.1 - 4100/240/3 - Utenze  - acqua</t>
  </si>
  <si>
    <t>U.1.03.02.05.005 - Acqua</t>
  </si>
  <si>
    <t>01.11.1 - 4100/240/4 - Utenze - Telefonia</t>
  </si>
  <si>
    <t>U.1.03.02.05.001 - Telefonia fissa</t>
  </si>
  <si>
    <t>01.11.1 - 4100/245/1 - Estintori (Ex. Cap n. 033200)</t>
  </si>
  <si>
    <t>U.1.03.02.09.000 - Manutenzione ordinaria e riparazioni</t>
  </si>
  <si>
    <t>01.11.1 - 4100/255/1 - Pulizie e manutenzioni sede centrale (Ex. Cap n. 033400)</t>
  </si>
  <si>
    <t>12.01.1 - 3760/15/1 - Educativa territoriale - Acquisto beni (Ex. Cap n. 014700)</t>
  </si>
  <si>
    <t>12.01.1 - 3760/20/1 - Educativa territoriale - Prestazioni di servizi</t>
  </si>
  <si>
    <t>12.02.1 - 3870/5/1 - Punti rete - Acquisto beni e materiali di consumo. (Ex. Cap n. 015700)</t>
  </si>
  <si>
    <t>12.02.1 - 3880/5/1 - Punti rete - Prestazione di servizi (Ex. Cap n. 015900)</t>
  </si>
  <si>
    <t>U.1.03.02.99.999 - Altri servizi diversi n.a.c.</t>
  </si>
  <si>
    <t>12.02.1 - 3880/10/1 - Affidamento disabili Contributo Fondazione CRT. (Ex. Cap n. 016100)</t>
  </si>
  <si>
    <t>12.02.1 - 3880/35/1 - Interventi educativi a favore di  Disabili Sensoriali.</t>
  </si>
  <si>
    <t>12.02.1 - 4100/90/1 - Rette per pazienti EX OO.PP disabili/ex art. 26 (Ex. Cap n. 026000)</t>
  </si>
  <si>
    <t>12.02.1 - 4100/260/1 - Progetto Regionale L. 104, per Progetti territoriali a favore di disabili. (Ex. Cap n. 033700)</t>
  </si>
  <si>
    <t>U.1.03.02.11.002 - Assistenza psicologica, sociale e religiosa</t>
  </si>
  <si>
    <t>12.02.1 - 4100/275/1 - Comunità alloggio per disabili (Ex. Cap n. 034100)</t>
  </si>
  <si>
    <t>U.1.03.02.07.999 - Altre spese sostenute per utilizzo di beni di terzi n.a.c.</t>
  </si>
  <si>
    <t>12.02.1 - 4100/350/1 - Progetto Regionale L. 162/98 per Progetto A PIU' MANI,  di intervento per le persone con handicap grave. (Ex. Cap n. 036600)</t>
  </si>
  <si>
    <t>12.02.1 - 4100/370/1 - Centri diurni per disabili "Progetto punti rete" (Ex. Cap n. 039800)</t>
  </si>
  <si>
    <t>12.02.1 - 4100/375/1 - Antifurti, manutenzioni immobili e mezzi - Punti Rete (Ex. Cap n. 041000)</t>
  </si>
  <si>
    <t>12.02.1 - 4100/900/1 - PNRR Missione 5 Componente 2 Investimento 1.2: Percorsi di autonomia per persone con disabilità - CUP J74H22000220006</t>
  </si>
  <si>
    <t>12.03.1 - 4100/300/1 - Progetto TELESOCCORSO (Ex. Cap n. 034700)</t>
  </si>
  <si>
    <t>12.03.1 - 4100/315/1 - Assistenza Domiciliare (Ex. Cap n. 035500)</t>
  </si>
  <si>
    <t>12.05.1 - 3770/20/1 - Centri per le famiglie e casa genitori - prestazioni  (Ex. Cap n. 018300)</t>
  </si>
  <si>
    <t>12.05.1 - 3770/30/1 - Progetto sensiblizzazione e formazione sull'affidamento famigliare (Ex. Cap n. 018500)</t>
  </si>
  <si>
    <t>12.07.1 - 4100/135/1 - Servizio Sociale Professionale - Prestazione di servizi (Ex. Cap n. 030100)</t>
  </si>
  <si>
    <t>12.07.1 - 4100/140/1 - Sportello Sociale - Prestazione di servizi  (Ex. Cap n. 030200)</t>
  </si>
  <si>
    <t>12.07.1 - 4100/205/1 - Antifurti sedi consortili e manutenzione mezzi</t>
  </si>
  <si>
    <t>12.07.1 - 4100/215/1 - Affitti sedi consortili</t>
  </si>
  <si>
    <t>12.07.1 - 4100/225/1 - Progetto WECARE (Ex. Cap n. 032300)</t>
  </si>
  <si>
    <t>12.07.1 - 4100/225/2 - Progetto WECARE (Ex. Cap n. 032300)</t>
  </si>
  <si>
    <t>12.07.1 - 4100/310/1 - Progetto S.I.S.A. (Ex. Cap n. 034900)</t>
  </si>
  <si>
    <t>U.1.03.02.07.006 - Licenze d'uso per software</t>
  </si>
  <si>
    <t>12.01.1 - 3770/5/1 - Missione 5 componente 2 investimento 1.1.1. Sostegno alle capacità genitoriali e prevenzione della vulnerabilità delle famiglie e dei bambini. PROGETTO FINANZIATO DALL'UNIONE EUROPEA - NEXT GENERATION EU - CUP J74H22000200006</t>
  </si>
  <si>
    <t>U.1.04.04.01.000 - Trasferimenti correnti a Istituzioni Sociali Private</t>
  </si>
  <si>
    <t>U.1.04.04.01.001 - Trasferimenti correnti a Istituzioni Sociali Private</t>
  </si>
  <si>
    <t>12.01.1 - 3790/10/1 - Spesa per affidamento di minori (Ex. Cap n. 018700)</t>
  </si>
  <si>
    <t>U.1.04.02.05.000 - Altri trasferimenti a famiglie</t>
  </si>
  <si>
    <t>U.1.04.02.05.999 - Altri trasferimenti a famiglie n.a.c.</t>
  </si>
  <si>
    <t>12.01.1 - 4100/40/1 - Integrazione rette Minori</t>
  </si>
  <si>
    <t>12.02.1 - 3880/20/1 - Progetti Regionali per Fondo Autismo(Ex. Cap n. 016300)</t>
  </si>
  <si>
    <t>12.02.1 - 3880/25/1 - Progetti relativi al contributo regionale L. 112/2016  (Ex. Cap n. 016400)</t>
  </si>
  <si>
    <t>12.02.1 - 3890/5/1 - Rimborso spese locali Punti Rete al Comune di Chieri (Ex. Cap n. 017800)</t>
  </si>
  <si>
    <t>U.1.04.01.02.000 - Trasferimenti correnti a Amministrazioni Locali</t>
  </si>
  <si>
    <t>U.1.04.01.02.003 - Trasferimenti correnti a Comuni</t>
  </si>
  <si>
    <t>12.02.1 - 3890/10/1 - Rimborso spese locali Punti Rete al Comune di Pecetto (Ex. Cap n. 017900)</t>
  </si>
  <si>
    <t>12.02.1 - 3900/10/1 - Trasferimenti per gestione Assistenza scolastica a favore dei Comuni consorziati (Ex. Cap n. 016500)</t>
  </si>
  <si>
    <t>U.1.04.03.99.000 - Trasferimenti correnti a altre imprese</t>
  </si>
  <si>
    <t>U.1.04.03.99.999 - Trasferimenti correnti a altre imprese</t>
  </si>
  <si>
    <t>12.02.1 - 3900/25/1 - Contributo comunale relativo al FSC</t>
  </si>
  <si>
    <t>12.02.1 - 4100/5/1 - Cure familiari disabili. (Ex. Cap n. 021300)</t>
  </si>
  <si>
    <t>12.02.1 - 4100/70/1 - Integrazioni rette disabili (Ex. Cap n. 022900)</t>
  </si>
  <si>
    <t>U.1.04.02.02.000 - Interventi assistenziali</t>
  </si>
  <si>
    <t>U.1.04.02.02.999 - Altri assegni e sussidi assistenziali</t>
  </si>
  <si>
    <t>12.02.1 - 4100/500/1 - Assegni di cura disabili (Ex. Cap n. 047300)</t>
  </si>
  <si>
    <t>12.02.1 - 4120/65/1 - L. 162/98 "progetto a più mani" - Trasferimenti  per progetti individualizzati. (Ex. Cap n. 036900)</t>
  </si>
  <si>
    <t>12.02.1 - 4120/100/1 - Affidamenti, cure familiari ed assegni di cura disabili non autonomi (Ex. Cap n. 038700)</t>
  </si>
  <si>
    <t>12.02.1 - 4120/105/1 - Progetti di "Vita indipendente" (Ex. Cap n. 038800)</t>
  </si>
  <si>
    <t>12.02.1 - 4120/110/1 - Trasferimenti fondi  L. 104/92 ad altri enti   (Ex. Cap n. 038900)</t>
  </si>
  <si>
    <t>U.1.04.01.02.999 - Trasferimenti correnti a altre Amministrazioni Locali n.a.c.</t>
  </si>
  <si>
    <t>12.02.1 - 4120/115/1 - Borse lavoro e tirocini occupazionali (Ex. Cap n. 039100)</t>
  </si>
  <si>
    <t>12.03.1 - 4100/30/1 - Interventi a sostegno della domiciliarita' per la lungoassistenza di anziani non autosufficienti. (Ex. Cap n. 021800)</t>
  </si>
  <si>
    <t>12.03.1 - 4100/35/1 - Integrazioni rette Anziani (Ex. Cap n. 021900)</t>
  </si>
  <si>
    <t>12.03.1 - 4100/65/1 - Rette per pazienti ex OO.PP- anziani  (Ex. Cap n. 022700)</t>
  </si>
  <si>
    <t>12.03.1 - 4120/120/1 - Progetto Home Care Premium (Ex. Cap n. 039300)</t>
  </si>
  <si>
    <t>12.04.1 - 3790/5/1 - Sostegno a nuclei monoparentali - tutela materno infantile - famiglie multiproblematiche (Ex. Cap n. 018200)</t>
  </si>
  <si>
    <t>12.04.1 - 4100/50/1 - Progetto Emergenza  sociale  e abitativa (Ex. Cap n. 022200)</t>
  </si>
  <si>
    <t>12.04.1 - 4100/105/1 - Fondo per la lotta alla povertà ed escluzione sociale. (Ex. Cap n. 026300)</t>
  </si>
  <si>
    <t>12.04.1 - 4100/120/1 - Rimborso tickets sanitari per cittadini del consorzio. (Ex. Cap n. 029800)</t>
  </si>
  <si>
    <t>12.04.1 - 4120/10/1 - Contributo per reciproca solidarietà e lavoro accessorio  (Ex. Cap n. 009400)</t>
  </si>
  <si>
    <t>12.04.1 - 4120/75/1 - Misure a contrasto della povertà. (Ex. Cap n. 037200)</t>
  </si>
  <si>
    <t>12.07.1 - 4120/40/1 - Contributi ad istituzioni varie per servizi sociali e volontariato (Ex. Cap n. 033000)</t>
  </si>
  <si>
    <t>60.01.1 - 280/5/1 - Interessi per anticipazione di Tesoreria (Ex. Cap n. 017100)</t>
  </si>
  <si>
    <t>U.1.07.06.04.000 - Interessi passivi su anticipazioni di tesoreria degli istituti tesorieri/cassieri</t>
  </si>
  <si>
    <t>U.1.07.06.04.001 - Interessi passivi su anticipazioni di tesoreria degli istituti tesorieri/cassieri</t>
  </si>
  <si>
    <t>01.02.1 - 160/1/1 - Rimborso personale in convenzione</t>
  </si>
  <si>
    <t>U.1.09.01.01.000 - Rimborsi per spese di personale (comando, distacco, fuori ruolo, convenzioni, ecc…)</t>
  </si>
  <si>
    <t>U.1.09.01.01.001 - Rimborsi per spese di personale (comando, distacco, fuori ruolo, convenzioni, ecc…)</t>
  </si>
  <si>
    <t>01.01.1 - 30/15/1 - Compensi e rimborsi spese all'organo di revisione economico - finanziaria (Ex. Cap n. 004000)</t>
  </si>
  <si>
    <t>U.1.10.99.99.000 - Altre spese correnti n.a.c.</t>
  </si>
  <si>
    <t>U.1.10.99.99.999 - Altre spese correnti n.a.c.</t>
  </si>
  <si>
    <t>01.02.1 - 120/10/1 - Previdenza complementare Fondo Perseo/Sirio (Ex. Cap n. 005100)</t>
  </si>
  <si>
    <t>20.01.1 - 880/15/1 - Fondo di riserva di cassa</t>
  </si>
  <si>
    <t>U.1.10.01.01.000 - Fondo di riserva</t>
  </si>
  <si>
    <t>U.1.10.01.01.001 - Fondi di riserva</t>
  </si>
  <si>
    <t>12.02.2 - 9290/78/2 - PNRR Missione 5 Componente 2 Investimento 1.2: Percorsi di autonomia per persone con disabilità - CUP J74H22000220006</t>
  </si>
  <si>
    <t>U.2.03.03.03.000 - Contributi agli investimenti a altre Imprese</t>
  </si>
  <si>
    <t>U.2.03.03.03.999 - Contributi agli investimenti a altre Imprese</t>
  </si>
  <si>
    <t>60.01.5 - 11030/5/1 - Rimborso anticipazioni di cassa (Ex. Cap n. 039000)</t>
  </si>
  <si>
    <t>U.5.01.01.01.000 - Chiusura Anticipazioni ricevute da istituto tesoriere/cassiere</t>
  </si>
  <si>
    <t>U.5.01.01.01.001 - Chiusura Anticipazioni ricevute da istituto tesoriere/cassiere</t>
  </si>
  <si>
    <t>99.01.7 - 13530/5/1 - Ritenute previdenziali e assistenziali al personale (Ex. Cap n. 0100)</t>
  </si>
  <si>
    <t>U.7.01.02.01.000 - Versamenti di ritenute erariali su Redditi da lavoro dipendente riscosse per conto terzi</t>
  </si>
  <si>
    <t>U.7.01.02.01.001 - Versamenti di ritenute erariali su Redditi da lavoro dipendente riscosse per conto terzi</t>
  </si>
  <si>
    <t>99.01.7 - 13540/5/1 - Ritenute erariali (Ex. Cap n. 0200)</t>
  </si>
  <si>
    <t>99.01.7 - 13540/10/1 - ritenute erariali su lavoratori autonomi</t>
  </si>
  <si>
    <t>U.7.01.03.01.000 - Versamenti di ritenute erariali su Redditi da lavoro autonomo per conto terzi</t>
  </si>
  <si>
    <t>U.7.01.03.01.001 - Versamenti di ritenute erariali su Redditi da lavoro autonomo per conto terzi</t>
  </si>
  <si>
    <t>Tredicesimi</t>
  </si>
  <si>
    <t>99.01.7 - 13570/5/1 - Spese per il servizio per conto di terzi (Ex. Cap n. 0500)</t>
  </si>
  <si>
    <t>U.7.01.01.02.000 - Versamento delle ritenute per scissione contabile IVA (split payment)</t>
  </si>
  <si>
    <t>U.7.01.01.02.001 - Versamento delle ritenute per scissione contabile IVA (split payment)</t>
  </si>
  <si>
    <t>99.01.7 - 13570/10/1 - spese per servizi per conto di terzi</t>
  </si>
  <si>
    <t>99.01.7 - 13570/501/1 - Spese non andate a buon fine</t>
  </si>
  <si>
    <t>U.7.01.99.01.000 - Spese non andate a buon fine</t>
  </si>
  <si>
    <t>U.7.01.99.01.001 - Spese non andate a buon fine</t>
  </si>
  <si>
    <t>99.01.7 - 13580/5/1 - Anticipazione fondi per il servizio economato (Ex. Cap n. 0600)</t>
  </si>
  <si>
    <t>U.7.01.99.03.000 - Costituzione fondi economali e carte aziendali</t>
  </si>
  <si>
    <t>U.7.01.99.03.001 - Costituzione fondi economali e carte aziendali</t>
  </si>
  <si>
    <t>99.01.7 - 13550/5/1 - Ritenute al personale per conto terzi (Ex. Cap n. 0300)</t>
  </si>
  <si>
    <t>U.7.02.99.99.000 - Altre uscite per conto terzi n.a.c.</t>
  </si>
  <si>
    <t>U.7.02.99.99.999 - Altre uscite per conto terzi 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</si>
</sst>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2" x14ac:knownFonts="1">
    <font>
      <sz val="10"/>
      <color rgb="FF000000"/>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sz val="10"/>
      <color rgb="FF000000"/>
      <name val="Calibri"/>
      <family val="2"/>
      <scheme val="minor"/>
    </font>
    <font>
      <u/>
      <sz val="11"/>
      <color theme="1"/>
      <name val="Calibri"/>
      <family val="2"/>
    </font>
    <font>
      <u/>
      <sz val="11"/>
      <color rgb="FF000000"/>
      <name val="Calibri"/>
      <family val="2"/>
    </font>
  </fonts>
  <fills count="3">
    <fill>
      <patternFill patternType="none"/>
    </fill>
    <fill>
      <patternFill patternType="gray125"/>
    </fill>
    <fill>
      <patternFill patternType="solid">
        <fgColor theme="0" tint="-0.24994659260841701"/>
        <bgColor indexed="64"/>
      </patternFill>
    </fill>
  </fills>
  <borders count="101">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right style="double">
        <color auto="1"/>
      </right>
      <top/>
      <bottom style="double">
        <color auto="1"/>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style="double">
        <color auto="1"/>
      </top>
      <bottom/>
      <diagonal/>
    </border>
    <border>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style="thin">
        <color auto="1"/>
      </left>
      <right style="thin">
        <color auto="1"/>
      </right>
      <top/>
      <bottom/>
      <diagonal/>
    </border>
    <border>
      <left style="thin">
        <color auto="1"/>
      </left>
      <right style="thin">
        <color auto="1"/>
      </right>
      <top/>
      <bottom style="double">
        <color rgb="FF000000"/>
      </bottom>
      <diagonal/>
    </border>
    <border>
      <left style="thin">
        <color auto="1"/>
      </left>
      <right style="double">
        <color auto="1"/>
      </right>
      <top/>
      <bottom style="double">
        <color rgb="FF000000"/>
      </bottom>
      <diagonal/>
    </border>
    <border>
      <left style="thin">
        <color auto="1"/>
      </left>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style="hair">
        <color indexed="64"/>
      </bottom>
      <diagonal/>
    </border>
    <border>
      <left style="thin">
        <color auto="1"/>
      </left>
      <right style="thin">
        <color auto="1"/>
      </right>
      <top/>
      <bottom style="hair">
        <color indexed="64"/>
      </bottom>
      <diagonal/>
    </border>
    <border>
      <left style="double">
        <color auto="1"/>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double">
        <color auto="1"/>
      </right>
      <top style="thin">
        <color auto="1"/>
      </top>
      <bottom style="hair">
        <color indexed="64"/>
      </bottom>
      <diagonal/>
    </border>
    <border>
      <left style="thin">
        <color auto="1"/>
      </left>
      <right style="double">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double">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double">
        <color auto="1"/>
      </right>
      <top style="hair">
        <color indexed="64"/>
      </top>
      <bottom/>
      <diagonal/>
    </border>
    <border>
      <left style="double">
        <color auto="1"/>
      </left>
      <right style="thin">
        <color auto="1"/>
      </right>
      <top style="hair">
        <color indexed="64"/>
      </top>
      <bottom/>
      <diagonal/>
    </border>
    <border>
      <left style="double">
        <color auto="1"/>
      </left>
      <right style="thin">
        <color auto="1"/>
      </right>
      <top/>
      <bottom style="double">
        <color rgb="FF000000"/>
      </bottom>
      <diagonal/>
    </border>
    <border>
      <left style="double">
        <color auto="1"/>
      </left>
      <right style="thin">
        <color auto="1"/>
      </right>
      <top/>
      <bottom style="hair">
        <color indexed="64"/>
      </bottom>
      <diagonal/>
    </border>
    <border>
      <left style="thin">
        <color auto="1"/>
      </left>
      <right/>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diagonal/>
    </border>
  </borders>
  <cellStyleXfs count="13">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4" fillId="0" borderId="0"/>
    <xf numFmtId="43" fontId="29" fillId="0" borderId="0" applyFont="0" applyFill="0" applyBorder="0" applyAlignment="0" applyProtection="0"/>
    <xf numFmtId="0" fontId="4" fillId="0" borderId="0"/>
    <xf numFmtId="0" fontId="5" fillId="0" borderId="0"/>
    <xf numFmtId="0" fontId="29" fillId="0" borderId="0"/>
    <xf numFmtId="0" fontId="2" fillId="0" borderId="0"/>
    <xf numFmtId="0" fontId="1" fillId="0" borderId="0"/>
  </cellStyleXfs>
  <cellXfs count="287">
    <xf numFmtId="0" fontId="0" fillId="0" borderId="0" xfId="0"/>
    <xf numFmtId="0" fontId="12" fillId="2" borderId="1" xfId="10" applyFont="1" applyFill="1" applyBorder="1" applyAlignment="1">
      <alignment vertical="center" wrapText="1"/>
    </xf>
    <xf numFmtId="4" fontId="20" fillId="2" borderId="1" xfId="10" applyNumberFormat="1" applyFont="1" applyFill="1" applyBorder="1"/>
    <xf numFmtId="4" fontId="20" fillId="2" borderId="2" xfId="10" applyNumberFormat="1" applyFont="1" applyFill="1" applyBorder="1"/>
    <xf numFmtId="4" fontId="16" fillId="2" borderId="1" xfId="10" applyNumberFormat="1" applyFont="1" applyFill="1" applyBorder="1" applyAlignment="1">
      <alignment horizontal="center" vertical="center" wrapText="1"/>
    </xf>
    <xf numFmtId="4" fontId="16" fillId="2" borderId="2" xfId="10" applyNumberFormat="1" applyFont="1" applyFill="1" applyBorder="1" applyAlignment="1">
      <alignment horizontal="center" vertical="center" wrapText="1"/>
    </xf>
    <xf numFmtId="0" fontId="8" fillId="0" borderId="0" xfId="10" applyFont="1" applyAlignment="1">
      <alignment horizontal="left" vertical="center"/>
    </xf>
    <xf numFmtId="0" fontId="8" fillId="0" borderId="0" xfId="10" applyFont="1"/>
    <xf numFmtId="0" fontId="8" fillId="0" borderId="3" xfId="10" applyFont="1" applyBorder="1" applyAlignment="1">
      <alignment horizontal="left" vertical="center"/>
    </xf>
    <xf numFmtId="0" fontId="13" fillId="0" borderId="3" xfId="10" applyFont="1" applyBorder="1" applyAlignment="1">
      <alignment wrapText="1"/>
    </xf>
    <xf numFmtId="0" fontId="8" fillId="0" borderId="0" xfId="10" applyFont="1" applyAlignment="1">
      <alignment horizontal="left"/>
    </xf>
    <xf numFmtId="0" fontId="14" fillId="0" borderId="1" xfId="10" applyFont="1" applyBorder="1" applyAlignment="1">
      <alignment horizontal="center" vertical="center" wrapText="1"/>
    </xf>
    <xf numFmtId="0" fontId="14" fillId="0" borderId="7" xfId="10" applyFont="1" applyBorder="1" applyAlignment="1">
      <alignment horizontal="center" vertical="center" wrapText="1"/>
    </xf>
    <xf numFmtId="0" fontId="14" fillId="0" borderId="8" xfId="10" applyFont="1" applyBorder="1" applyAlignment="1">
      <alignment horizontal="center" vertical="center" wrapText="1"/>
    </xf>
    <xf numFmtId="0" fontId="14" fillId="0" borderId="9" xfId="10" applyFont="1" applyBorder="1" applyAlignment="1">
      <alignment horizontal="center" vertical="center" wrapText="1"/>
    </xf>
    <xf numFmtId="0" fontId="14" fillId="0" borderId="10" xfId="10" applyFont="1" applyBorder="1" applyAlignment="1">
      <alignment horizontal="center" vertical="center" wrapText="1"/>
    </xf>
    <xf numFmtId="0" fontId="14" fillId="0" borderId="11" xfId="10" applyFont="1" applyBorder="1" applyAlignment="1">
      <alignment horizontal="center" vertical="center" wrapText="1"/>
    </xf>
    <xf numFmtId="0" fontId="8" fillId="0" borderId="5" xfId="10" applyFont="1" applyBorder="1" applyAlignment="1">
      <alignment horizontal="left" vertical="center"/>
    </xf>
    <xf numFmtId="0" fontId="12" fillId="0" borderId="6" xfId="10" applyFont="1" applyBorder="1" applyAlignment="1">
      <alignment horizontal="left" vertical="center"/>
    </xf>
    <xf numFmtId="165" fontId="16" fillId="0" borderId="0" xfId="10" applyNumberFormat="1" applyFont="1" applyAlignment="1">
      <alignment horizontal="center" vertical="center" wrapText="1"/>
    </xf>
    <xf numFmtId="0" fontId="8" fillId="0" borderId="0" xfId="10" applyFont="1" applyAlignment="1">
      <alignment horizontal="center" vertical="center"/>
    </xf>
    <xf numFmtId="0" fontId="12" fillId="0" borderId="12" xfId="10" applyFont="1" applyBorder="1" applyAlignment="1">
      <alignment vertical="center" wrapText="1"/>
    </xf>
    <xf numFmtId="0" fontId="16" fillId="0" borderId="0" xfId="10" applyFont="1" applyAlignment="1">
      <alignment horizontal="center" vertical="center" wrapText="1"/>
    </xf>
    <xf numFmtId="0" fontId="8" fillId="0" borderId="0" xfId="10" applyFont="1" applyAlignment="1">
      <alignment vertical="center"/>
    </xf>
    <xf numFmtId="0" fontId="12" fillId="0" borderId="13" xfId="10" applyFont="1" applyBorder="1" applyAlignment="1">
      <alignment horizontal="left" vertical="center"/>
    </xf>
    <xf numFmtId="0" fontId="16" fillId="0" borderId="13" xfId="10" applyFont="1" applyBorder="1" applyAlignment="1">
      <alignment horizontal="center" vertical="center" wrapText="1"/>
    </xf>
    <xf numFmtId="0" fontId="16" fillId="0" borderId="3" xfId="10" applyFont="1" applyBorder="1" applyAlignment="1">
      <alignment horizontal="center" vertical="center" wrapText="1"/>
    </xf>
    <xf numFmtId="0" fontId="13" fillId="0" borderId="14" xfId="8" applyFont="1" applyBorder="1" applyAlignment="1">
      <alignment horizontal="left" vertical="center"/>
    </xf>
    <xf numFmtId="0" fontId="13" fillId="0" borderId="15" xfId="8" applyFont="1" applyBorder="1" applyAlignment="1">
      <alignment horizontal="left" vertical="center"/>
    </xf>
    <xf numFmtId="0" fontId="13" fillId="0" borderId="16" xfId="8" applyFont="1" applyBorder="1" applyAlignment="1">
      <alignment horizontal="left" vertical="center"/>
    </xf>
    <xf numFmtId="0" fontId="13" fillId="0" borderId="17" xfId="8" applyFont="1" applyBorder="1" applyAlignment="1">
      <alignment horizontal="left" vertical="center"/>
    </xf>
    <xf numFmtId="0" fontId="20" fillId="0" borderId="16" xfId="8" applyFont="1" applyBorder="1" applyAlignment="1">
      <alignment horizontal="left" vertical="center"/>
    </xf>
    <xf numFmtId="0" fontId="20" fillId="0" borderId="15" xfId="8" applyFont="1" applyBorder="1" applyAlignment="1">
      <alignment horizontal="left" vertical="center" wrapText="1"/>
    </xf>
    <xf numFmtId="0" fontId="12" fillId="0" borderId="0" xfId="10" applyFont="1"/>
    <xf numFmtId="0" fontId="20" fillId="0" borderId="15" xfId="8" applyFont="1" applyBorder="1" applyAlignment="1">
      <alignment horizontal="left" vertical="center"/>
    </xf>
    <xf numFmtId="0" fontId="13" fillId="0" borderId="15" xfId="8" applyFont="1" applyBorder="1" applyAlignment="1">
      <alignment horizontal="left" vertical="center" wrapText="1"/>
    </xf>
    <xf numFmtId="0" fontId="20" fillId="0" borderId="18" xfId="8" applyFont="1" applyBorder="1" applyAlignment="1">
      <alignment horizontal="left" vertical="center"/>
    </xf>
    <xf numFmtId="0" fontId="8" fillId="0" borderId="19" xfId="10" applyFont="1" applyBorder="1" applyAlignment="1">
      <alignment horizontal="left" vertical="center" wrapText="1"/>
    </xf>
    <xf numFmtId="0" fontId="13" fillId="0" borderId="0" xfId="10" applyFont="1"/>
    <xf numFmtId="0" fontId="12" fillId="0" borderId="0" xfId="10" applyFont="1" applyAlignment="1">
      <alignment horizontal="left" vertical="center" wrapText="1"/>
    </xf>
    <xf numFmtId="0" fontId="20" fillId="0" borderId="15" xfId="8" applyFont="1" applyBorder="1" applyAlignment="1">
      <alignment horizontal="left" vertical="top" wrapText="1"/>
    </xf>
    <xf numFmtId="0" fontId="13" fillId="0" borderId="18" xfId="8" applyFont="1" applyBorder="1" applyAlignment="1">
      <alignment horizontal="left" vertical="center"/>
    </xf>
    <xf numFmtId="0" fontId="8" fillId="0" borderId="0" xfId="10" applyFont="1" applyAlignment="1">
      <alignment horizontal="left" vertical="center" wrapText="1"/>
    </xf>
    <xf numFmtId="4" fontId="17" fillId="0" borderId="0" xfId="10" applyNumberFormat="1" applyFont="1" applyAlignment="1">
      <alignment horizontal="right"/>
    </xf>
    <xf numFmtId="4" fontId="17" fillId="0" borderId="20" xfId="10" applyNumberFormat="1" applyFont="1" applyBorder="1" applyAlignment="1">
      <alignment horizontal="right"/>
    </xf>
    <xf numFmtId="0" fontId="8" fillId="0" borderId="21" xfId="10" applyFont="1" applyBorder="1" applyAlignment="1">
      <alignment horizontal="left" vertical="center"/>
    </xf>
    <xf numFmtId="0" fontId="12" fillId="0" borderId="18" xfId="10" applyFont="1" applyBorder="1" applyAlignment="1">
      <alignment horizontal="right" vertical="center"/>
    </xf>
    <xf numFmtId="0" fontId="8" fillId="0" borderId="22" xfId="10" applyFont="1" applyBorder="1" applyAlignment="1">
      <alignment horizontal="left" vertical="center"/>
    </xf>
    <xf numFmtId="3" fontId="16" fillId="0" borderId="1" xfId="10" applyNumberFormat="1" applyFont="1" applyBorder="1" applyAlignment="1" applyProtection="1">
      <alignment horizontal="right" vertical="center" wrapText="1"/>
      <protection locked="0"/>
    </xf>
    <xf numFmtId="3" fontId="16" fillId="0" borderId="7" xfId="10" applyNumberFormat="1" applyFont="1" applyBorder="1" applyAlignment="1" applyProtection="1">
      <alignment horizontal="right" vertical="center" wrapText="1"/>
      <protection locked="0"/>
    </xf>
    <xf numFmtId="3" fontId="18" fillId="0" borderId="23" xfId="10" applyNumberFormat="1" applyFont="1" applyBorder="1" applyAlignment="1">
      <alignment horizontal="right" wrapText="1"/>
    </xf>
    <xf numFmtId="3" fontId="18" fillId="0" borderId="24" xfId="10" applyNumberFormat="1" applyFont="1" applyBorder="1" applyAlignment="1">
      <alignment horizontal="right" wrapText="1"/>
    </xf>
    <xf numFmtId="3" fontId="18" fillId="0" borderId="25" xfId="10" applyNumberFormat="1" applyFont="1" applyBorder="1" applyAlignment="1">
      <alignment horizontal="right" wrapText="1"/>
    </xf>
    <xf numFmtId="3" fontId="18" fillId="0" borderId="26" xfId="10" applyNumberFormat="1" applyFont="1" applyBorder="1" applyAlignment="1">
      <alignment horizontal="right" wrapText="1"/>
    </xf>
    <xf numFmtId="3" fontId="18" fillId="0" borderId="27" xfId="10" applyNumberFormat="1" applyFont="1" applyBorder="1" applyAlignment="1">
      <alignment horizontal="right" wrapText="1"/>
    </xf>
    <xf numFmtId="3" fontId="18" fillId="0" borderId="28" xfId="10" applyNumberFormat="1" applyFont="1" applyBorder="1" applyAlignment="1">
      <alignment horizontal="right" wrapText="1"/>
    </xf>
    <xf numFmtId="3" fontId="18" fillId="0" borderId="29" xfId="10" applyNumberFormat="1" applyFont="1" applyBorder="1" applyAlignment="1">
      <alignment horizontal="right" wrapText="1"/>
    </xf>
    <xf numFmtId="3" fontId="18" fillId="0" borderId="26" xfId="10" applyNumberFormat="1" applyFont="1" applyBorder="1" applyAlignment="1" applyProtection="1">
      <alignment horizontal="right" wrapText="1"/>
      <protection locked="0"/>
    </xf>
    <xf numFmtId="3" fontId="18" fillId="0" borderId="27" xfId="10" applyNumberFormat="1" applyFont="1" applyBorder="1" applyAlignment="1" applyProtection="1">
      <alignment horizontal="right" wrapText="1"/>
      <protection locked="0"/>
    </xf>
    <xf numFmtId="3" fontId="18" fillId="0" borderId="28" xfId="10" applyNumberFormat="1" applyFont="1" applyBorder="1" applyAlignment="1" applyProtection="1">
      <alignment horizontal="right" wrapText="1"/>
      <protection locked="0"/>
    </xf>
    <xf numFmtId="3" fontId="18" fillId="0" borderId="29" xfId="10" applyNumberFormat="1" applyFont="1" applyBorder="1" applyAlignment="1" applyProtection="1">
      <alignment horizontal="right" wrapText="1"/>
      <protection locked="0"/>
    </xf>
    <xf numFmtId="3" fontId="21" fillId="0" borderId="26" xfId="10" applyNumberFormat="1" applyFont="1" applyBorder="1" applyAlignment="1">
      <alignment horizontal="right" wrapText="1"/>
    </xf>
    <xf numFmtId="3" fontId="21" fillId="0" borderId="28" xfId="10" applyNumberFormat="1" applyFont="1" applyBorder="1" applyAlignment="1">
      <alignment horizontal="right" wrapText="1"/>
    </xf>
    <xf numFmtId="3" fontId="21" fillId="0" borderId="29" xfId="10" applyNumberFormat="1" applyFont="1" applyBorder="1" applyAlignment="1">
      <alignment horizontal="right" wrapText="1"/>
    </xf>
    <xf numFmtId="3" fontId="22" fillId="0" borderId="26" xfId="10" applyNumberFormat="1" applyFont="1" applyBorder="1" applyAlignment="1" applyProtection="1">
      <alignment horizontal="right" wrapText="1"/>
      <protection locked="0"/>
    </xf>
    <xf numFmtId="3" fontId="22" fillId="0" borderId="27" xfId="10" applyNumberFormat="1" applyFont="1" applyBorder="1" applyAlignment="1" applyProtection="1">
      <alignment horizontal="right" wrapText="1"/>
      <protection locked="0"/>
    </xf>
    <xf numFmtId="3" fontId="22" fillId="0" borderId="28" xfId="10" applyNumberFormat="1" applyFont="1" applyBorder="1" applyAlignment="1" applyProtection="1">
      <alignment horizontal="right" wrapText="1"/>
      <protection locked="0"/>
    </xf>
    <xf numFmtId="3" fontId="22" fillId="0" borderId="30" xfId="10" applyNumberFormat="1" applyFont="1" applyBorder="1" applyAlignment="1" applyProtection="1">
      <alignment horizontal="right" wrapText="1"/>
      <protection locked="0"/>
    </xf>
    <xf numFmtId="3" fontId="22" fillId="0" borderId="29" xfId="10" applyNumberFormat="1" applyFont="1" applyBorder="1" applyAlignment="1" applyProtection="1">
      <alignment horizontal="right" wrapText="1"/>
      <protection locked="0"/>
    </xf>
    <xf numFmtId="3" fontId="18" fillId="0" borderId="26" xfId="10" applyNumberFormat="1" applyFont="1" applyBorder="1" applyAlignment="1" applyProtection="1">
      <alignment horizontal="right"/>
      <protection locked="0"/>
    </xf>
    <xf numFmtId="3" fontId="18" fillId="0" borderId="27" xfId="10" applyNumberFormat="1" applyFont="1" applyBorder="1" applyAlignment="1" applyProtection="1">
      <alignment horizontal="right"/>
      <protection locked="0"/>
    </xf>
    <xf numFmtId="3" fontId="18" fillId="0" borderId="28" xfId="10" applyNumberFormat="1" applyFont="1" applyBorder="1" applyAlignment="1" applyProtection="1">
      <alignment horizontal="right"/>
      <protection locked="0"/>
    </xf>
    <xf numFmtId="3" fontId="18" fillId="0" borderId="30" xfId="10" applyNumberFormat="1" applyFont="1" applyBorder="1" applyAlignment="1" applyProtection="1">
      <alignment horizontal="right"/>
      <protection locked="0"/>
    </xf>
    <xf numFmtId="3" fontId="18" fillId="0" borderId="29" xfId="10" applyNumberFormat="1" applyFont="1" applyBorder="1" applyAlignment="1" applyProtection="1">
      <alignment horizontal="right"/>
      <protection locked="0"/>
    </xf>
    <xf numFmtId="3" fontId="18" fillId="0" borderId="31" xfId="10" applyNumberFormat="1" applyFont="1" applyBorder="1" applyAlignment="1" applyProtection="1">
      <alignment horizontal="right"/>
      <protection locked="0"/>
    </xf>
    <xf numFmtId="3" fontId="18" fillId="0" borderId="32" xfId="10" applyNumberFormat="1" applyFont="1" applyBorder="1" applyAlignment="1" applyProtection="1">
      <alignment horizontal="right"/>
      <protection locked="0"/>
    </xf>
    <xf numFmtId="3" fontId="18" fillId="0" borderId="33" xfId="10" applyNumberFormat="1" applyFont="1" applyBorder="1" applyAlignment="1" applyProtection="1">
      <alignment horizontal="right"/>
      <protection locked="0"/>
    </xf>
    <xf numFmtId="3" fontId="18" fillId="0" borderId="34" xfId="10" applyNumberFormat="1" applyFont="1" applyBorder="1" applyAlignment="1" applyProtection="1">
      <alignment horizontal="right"/>
      <protection locked="0"/>
    </xf>
    <xf numFmtId="3" fontId="18" fillId="0" borderId="35" xfId="10" applyNumberFormat="1" applyFont="1" applyBorder="1" applyAlignment="1" applyProtection="1">
      <alignment horizontal="right"/>
      <protection locked="0"/>
    </xf>
    <xf numFmtId="3" fontId="22" fillId="0" borderId="36" xfId="10" applyNumberFormat="1" applyFont="1" applyBorder="1" applyAlignment="1" applyProtection="1">
      <alignment horizontal="right" wrapText="1"/>
      <protection locked="0"/>
    </xf>
    <xf numFmtId="3" fontId="22" fillId="0" borderId="37" xfId="10" applyNumberFormat="1" applyFont="1" applyBorder="1" applyAlignment="1" applyProtection="1">
      <alignment horizontal="right" wrapText="1"/>
      <protection locked="0"/>
    </xf>
    <xf numFmtId="3" fontId="18" fillId="0" borderId="38" xfId="10" applyNumberFormat="1" applyFont="1" applyBorder="1" applyAlignment="1" applyProtection="1">
      <alignment horizontal="right"/>
      <protection locked="0"/>
    </xf>
    <xf numFmtId="3" fontId="18" fillId="0" borderId="39" xfId="10" applyNumberFormat="1" applyFont="1" applyBorder="1" applyAlignment="1" applyProtection="1">
      <alignment horizontal="right"/>
      <protection locked="0"/>
    </xf>
    <xf numFmtId="3" fontId="21" fillId="0" borderId="40" xfId="10" applyNumberFormat="1" applyFont="1" applyBorder="1" applyAlignment="1">
      <alignment horizontal="right"/>
    </xf>
    <xf numFmtId="3" fontId="21" fillId="0" borderId="41" xfId="10" applyNumberFormat="1" applyFont="1" applyBorder="1" applyAlignment="1">
      <alignment horizontal="right"/>
    </xf>
    <xf numFmtId="3" fontId="21" fillId="0" borderId="42" xfId="10" applyNumberFormat="1" applyFont="1" applyBorder="1" applyAlignment="1">
      <alignment horizontal="right"/>
    </xf>
    <xf numFmtId="3" fontId="20" fillId="0" borderId="2" xfId="10" applyNumberFormat="1" applyFont="1" applyBorder="1" applyProtection="1">
      <protection locked="0"/>
    </xf>
    <xf numFmtId="3" fontId="20" fillId="0" borderId="41" xfId="10" applyNumberFormat="1" applyFont="1" applyBorder="1" applyAlignment="1">
      <alignment horizontal="right"/>
    </xf>
    <xf numFmtId="3" fontId="20" fillId="0" borderId="7" xfId="10" applyNumberFormat="1" applyFont="1" applyBorder="1" applyProtection="1">
      <protection locked="0"/>
    </xf>
    <xf numFmtId="3" fontId="18" fillId="0" borderId="43" xfId="10" applyNumberFormat="1" applyFont="1" applyBorder="1" applyAlignment="1" applyProtection="1">
      <alignment horizontal="right"/>
      <protection locked="0"/>
    </xf>
    <xf numFmtId="3" fontId="18" fillId="0" borderId="44" xfId="10" applyNumberFormat="1" applyFont="1" applyBorder="1" applyAlignment="1" applyProtection="1">
      <alignment horizontal="right"/>
      <protection locked="0"/>
    </xf>
    <xf numFmtId="3" fontId="18" fillId="0" borderId="45" xfId="10" applyNumberFormat="1" applyFont="1" applyBorder="1" applyAlignment="1" applyProtection="1">
      <alignment horizontal="right"/>
      <protection locked="0"/>
    </xf>
    <xf numFmtId="3" fontId="18" fillId="0" borderId="46" xfId="10" applyNumberFormat="1" applyFont="1" applyBorder="1" applyAlignment="1" applyProtection="1">
      <alignment horizontal="right"/>
      <protection locked="0"/>
    </xf>
    <xf numFmtId="3" fontId="18" fillId="0" borderId="47" xfId="10" applyNumberFormat="1" applyFont="1" applyBorder="1" applyAlignment="1" applyProtection="1">
      <alignment horizontal="right"/>
      <protection locked="0"/>
    </xf>
    <xf numFmtId="3" fontId="18" fillId="0" borderId="48" xfId="10" applyNumberFormat="1" applyFont="1" applyBorder="1" applyAlignment="1" applyProtection="1">
      <alignment horizontal="right"/>
      <protection locked="0"/>
    </xf>
    <xf numFmtId="3" fontId="18" fillId="0" borderId="46" xfId="10" applyNumberFormat="1" applyFont="1" applyBorder="1" applyProtection="1">
      <protection locked="0"/>
    </xf>
    <xf numFmtId="3" fontId="18" fillId="0" borderId="47" xfId="10" applyNumberFormat="1" applyFont="1" applyBorder="1" applyProtection="1">
      <protection locked="0"/>
    </xf>
    <xf numFmtId="3" fontId="18" fillId="0" borderId="48" xfId="10" applyNumberFormat="1" applyFont="1" applyBorder="1" applyProtection="1">
      <protection locked="0"/>
    </xf>
    <xf numFmtId="3" fontId="21" fillId="0" borderId="49" xfId="10" applyNumberFormat="1" applyFont="1" applyBorder="1" applyAlignment="1">
      <alignment horizontal="right" wrapText="1"/>
    </xf>
    <xf numFmtId="3" fontId="21" fillId="0" borderId="50" xfId="10" applyNumberFormat="1" applyFont="1" applyBorder="1" applyAlignment="1">
      <alignment horizontal="right" wrapText="1"/>
    </xf>
    <xf numFmtId="3" fontId="21" fillId="0" borderId="51" xfId="10" applyNumberFormat="1" applyFont="1" applyBorder="1" applyAlignment="1">
      <alignment horizontal="right" wrapText="1"/>
    </xf>
    <xf numFmtId="3" fontId="18" fillId="0" borderId="49" xfId="10" applyNumberFormat="1" applyFont="1" applyBorder="1" applyAlignment="1" applyProtection="1">
      <alignment horizontal="right" wrapText="1"/>
      <protection locked="0"/>
    </xf>
    <xf numFmtId="3" fontId="18" fillId="0" borderId="50" xfId="10" applyNumberFormat="1" applyFont="1" applyBorder="1" applyAlignment="1" applyProtection="1">
      <alignment horizontal="right" wrapText="1"/>
      <protection locked="0"/>
    </xf>
    <xf numFmtId="3" fontId="8" fillId="0" borderId="46" xfId="10" applyNumberFormat="1" applyFont="1" applyBorder="1" applyProtection="1">
      <protection locked="0"/>
    </xf>
    <xf numFmtId="3" fontId="8" fillId="0" borderId="47" xfId="10" applyNumberFormat="1" applyFont="1" applyBorder="1" applyProtection="1">
      <protection locked="0"/>
    </xf>
    <xf numFmtId="3" fontId="8" fillId="0" borderId="48" xfId="10" applyNumberFormat="1" applyFont="1" applyBorder="1" applyProtection="1">
      <protection locked="0"/>
    </xf>
    <xf numFmtId="3" fontId="18" fillId="0" borderId="52" xfId="10" applyNumberFormat="1" applyFont="1" applyBorder="1" applyAlignment="1" applyProtection="1">
      <alignment horizontal="right"/>
      <protection locked="0"/>
    </xf>
    <xf numFmtId="3" fontId="18" fillId="0" borderId="53" xfId="10" applyNumberFormat="1" applyFont="1" applyBorder="1" applyAlignment="1" applyProtection="1">
      <alignment horizontal="right"/>
      <protection locked="0"/>
    </xf>
    <xf numFmtId="3" fontId="18" fillId="0" borderId="54" xfId="10" applyNumberFormat="1" applyFont="1" applyBorder="1" applyAlignment="1" applyProtection="1">
      <alignment horizontal="right"/>
      <protection locked="0"/>
    </xf>
    <xf numFmtId="3" fontId="21" fillId="0" borderId="53" xfId="10" applyNumberFormat="1" applyFont="1" applyBorder="1" applyAlignment="1">
      <alignment horizontal="right"/>
    </xf>
    <xf numFmtId="3" fontId="21" fillId="0" borderId="54" xfId="10" applyNumberFormat="1" applyFont="1" applyBorder="1" applyAlignment="1">
      <alignment horizontal="right"/>
    </xf>
    <xf numFmtId="3" fontId="21" fillId="0" borderId="52" xfId="10" applyNumberFormat="1" applyFont="1" applyBorder="1" applyAlignment="1">
      <alignment horizontal="right"/>
    </xf>
    <xf numFmtId="3" fontId="21" fillId="0" borderId="52" xfId="10" applyNumberFormat="1" applyFont="1" applyBorder="1" applyAlignment="1" applyProtection="1">
      <alignment horizontal="right"/>
      <protection locked="0"/>
    </xf>
    <xf numFmtId="3" fontId="21" fillId="0" borderId="53" xfId="10" applyNumberFormat="1" applyFont="1" applyBorder="1" applyAlignment="1" applyProtection="1">
      <alignment horizontal="right"/>
      <protection locked="0"/>
    </xf>
    <xf numFmtId="3" fontId="21" fillId="0" borderId="54" xfId="10" applyNumberFormat="1" applyFont="1" applyBorder="1" applyAlignment="1" applyProtection="1">
      <alignment horizontal="right"/>
      <protection locked="0"/>
    </xf>
    <xf numFmtId="3" fontId="23" fillId="0" borderId="55" xfId="10" applyNumberFormat="1" applyFont="1" applyBorder="1" applyAlignment="1">
      <alignment horizontal="right"/>
    </xf>
    <xf numFmtId="3" fontId="23" fillId="0" borderId="56" xfId="10" applyNumberFormat="1" applyFont="1" applyBorder="1" applyAlignment="1">
      <alignment horizontal="right"/>
    </xf>
    <xf numFmtId="3" fontId="23" fillId="0" borderId="57" xfId="10" applyNumberFormat="1" applyFont="1" applyBorder="1" applyAlignment="1">
      <alignment horizontal="right"/>
    </xf>
    <xf numFmtId="3" fontId="13" fillId="0" borderId="58" xfId="10" applyNumberFormat="1" applyFont="1" applyBorder="1" applyProtection="1">
      <protection locked="0"/>
    </xf>
    <xf numFmtId="3" fontId="13" fillId="0" borderId="59" xfId="10" applyNumberFormat="1" applyFont="1" applyBorder="1" applyProtection="1">
      <protection locked="0"/>
    </xf>
    <xf numFmtId="3" fontId="13" fillId="0" borderId="60" xfId="10" applyNumberFormat="1" applyFont="1" applyBorder="1" applyProtection="1">
      <protection locked="0"/>
    </xf>
    <xf numFmtId="3" fontId="21" fillId="0" borderId="14" xfId="10" applyNumberFormat="1" applyFont="1" applyBorder="1" applyAlignment="1">
      <alignment horizontal="right"/>
    </xf>
    <xf numFmtId="3" fontId="21" fillId="0" borderId="61" xfId="10" applyNumberFormat="1" applyFont="1" applyBorder="1" applyAlignment="1">
      <alignment horizontal="right"/>
    </xf>
    <xf numFmtId="3" fontId="21" fillId="0" borderId="62" xfId="10" applyNumberFormat="1" applyFont="1" applyBorder="1" applyAlignment="1">
      <alignment horizontal="right"/>
    </xf>
    <xf numFmtId="3" fontId="14" fillId="0" borderId="7" xfId="10" applyNumberFormat="1" applyFont="1" applyBorder="1" applyAlignment="1">
      <alignment horizontal="right" vertical="center" wrapText="1"/>
    </xf>
    <xf numFmtId="3" fontId="21" fillId="0" borderId="7" xfId="10" applyNumberFormat="1" applyFont="1" applyBorder="1" applyAlignment="1">
      <alignment horizontal="right"/>
    </xf>
    <xf numFmtId="3" fontId="14" fillId="0" borderId="2" xfId="10" applyNumberFormat="1" applyFont="1" applyBorder="1" applyAlignment="1">
      <alignment horizontal="right" vertical="center" wrapText="1"/>
    </xf>
    <xf numFmtId="0" fontId="12" fillId="0" borderId="3" xfId="10" applyFont="1" applyBorder="1" applyAlignment="1">
      <alignment horizontal="right" vertical="center" wrapText="1"/>
    </xf>
    <xf numFmtId="0" fontId="12" fillId="0" borderId="13" xfId="10" applyFont="1" applyBorder="1" applyAlignment="1">
      <alignment horizontal="right" vertical="center" wrapText="1"/>
    </xf>
    <xf numFmtId="0" fontId="11" fillId="0" borderId="80" xfId="10" applyFont="1" applyBorder="1" applyAlignment="1">
      <alignment horizontal="left" vertical="center" wrapText="1"/>
    </xf>
    <xf numFmtId="0" fontId="11" fillId="0" borderId="81" xfId="10" applyFont="1" applyBorder="1" applyAlignment="1">
      <alignment horizontal="left" vertical="center" wrapText="1"/>
    </xf>
    <xf numFmtId="0" fontId="12" fillId="0" borderId="72" xfId="10" applyFont="1" applyBorder="1" applyAlignment="1">
      <alignment horizontal="right" vertical="center" wrapText="1"/>
    </xf>
    <xf numFmtId="0" fontId="12" fillId="0" borderId="72" xfId="10" applyFont="1" applyBorder="1" applyAlignment="1">
      <alignment horizontal="right" vertical="center"/>
    </xf>
    <xf numFmtId="0" fontId="12" fillId="0" borderId="12" xfId="10" applyFont="1" applyBorder="1" applyAlignment="1">
      <alignment horizontal="right" vertical="center"/>
    </xf>
    <xf numFmtId="0" fontId="31" fillId="0" borderId="0" xfId="10" applyFont="1" applyAlignment="1">
      <alignment horizontal="left" vertical="center"/>
    </xf>
    <xf numFmtId="0" fontId="13" fillId="0" borderId="14" xfId="12" applyFont="1" applyBorder="1" applyAlignment="1">
      <alignment horizontal="left" vertical="center"/>
    </xf>
    <xf numFmtId="0" fontId="13" fillId="0" borderId="15" xfId="12" applyFont="1" applyBorder="1" applyAlignment="1">
      <alignment horizontal="left" vertical="center"/>
    </xf>
    <xf numFmtId="0" fontId="10" fillId="0" borderId="61" xfId="12" applyFont="1" applyBorder="1" applyAlignment="1">
      <alignment horizontal="left" vertical="center" wrapText="1"/>
    </xf>
    <xf numFmtId="0" fontId="10" fillId="0" borderId="62" xfId="12" applyFont="1" applyBorder="1" applyAlignment="1">
      <alignment horizontal="left" vertical="center" wrapText="1"/>
    </xf>
    <xf numFmtId="0" fontId="13" fillId="0" borderId="16" xfId="12" applyFont="1" applyBorder="1" applyAlignment="1">
      <alignment horizontal="left" vertical="center"/>
    </xf>
    <xf numFmtId="0" fontId="10" fillId="0" borderId="76" xfId="12" applyFont="1" applyBorder="1" applyAlignment="1">
      <alignment horizontal="left" vertical="center" wrapText="1"/>
    </xf>
    <xf numFmtId="0" fontId="10" fillId="0" borderId="17" xfId="12" applyFont="1" applyBorder="1" applyAlignment="1">
      <alignment horizontal="left" vertical="center" wrapText="1"/>
    </xf>
    <xf numFmtId="0" fontId="20" fillId="0" borderId="16" xfId="12" applyFont="1" applyBorder="1" applyAlignment="1">
      <alignment horizontal="left" vertical="center"/>
    </xf>
    <xf numFmtId="0" fontId="20" fillId="0" borderId="15" xfId="12" applyFont="1" applyBorder="1" applyAlignment="1">
      <alignment horizontal="left" vertical="center" wrapText="1"/>
    </xf>
    <xf numFmtId="0" fontId="20" fillId="0" borderId="15" xfId="12" applyFont="1" applyBorder="1" applyAlignment="1">
      <alignment horizontal="left" vertical="center"/>
    </xf>
    <xf numFmtId="0" fontId="13" fillId="0" borderId="15" xfId="12" applyFont="1" applyBorder="1" applyAlignment="1">
      <alignment horizontal="left" vertical="center" wrapText="1"/>
    </xf>
    <xf numFmtId="0" fontId="10" fillId="0" borderId="77" xfId="12" applyFont="1" applyBorder="1" applyAlignment="1">
      <alignment horizontal="left" vertical="center" wrapText="1"/>
    </xf>
    <xf numFmtId="0" fontId="10" fillId="0" borderId="78" xfId="12" applyFont="1" applyBorder="1" applyAlignment="1">
      <alignment horizontal="left" vertical="center" wrapText="1"/>
    </xf>
    <xf numFmtId="0" fontId="20" fillId="0" borderId="18" xfId="12" applyFont="1" applyBorder="1" applyAlignment="1">
      <alignment horizontal="left" vertical="center"/>
    </xf>
    <xf numFmtId="0" fontId="10" fillId="0" borderId="79" xfId="12" applyFont="1" applyBorder="1" applyAlignment="1">
      <alignment horizontal="left" vertical="center" wrapText="1"/>
    </xf>
    <xf numFmtId="3" fontId="18" fillId="0" borderId="23" xfId="10" applyNumberFormat="1" applyFont="1" applyBorder="1" applyAlignment="1" applyProtection="1">
      <alignment horizontal="right"/>
      <protection locked="0"/>
    </xf>
    <xf numFmtId="3" fontId="18" fillId="0" borderId="24" xfId="10" applyNumberFormat="1" applyFont="1" applyBorder="1" applyAlignment="1" applyProtection="1">
      <alignment horizontal="right"/>
      <protection locked="0"/>
    </xf>
    <xf numFmtId="3" fontId="18" fillId="0" borderId="25" xfId="10" applyNumberFormat="1" applyFont="1" applyBorder="1" applyAlignment="1" applyProtection="1">
      <alignment horizontal="right"/>
      <protection locked="0"/>
    </xf>
    <xf numFmtId="0" fontId="10" fillId="0" borderId="15" xfId="12" applyFont="1" applyBorder="1" applyAlignment="1">
      <alignment horizontal="left" vertical="center" wrapText="1"/>
    </xf>
    <xf numFmtId="3" fontId="18" fillId="0" borderId="26" xfId="10" applyNumberFormat="1" applyFont="1" applyBorder="1" applyProtection="1">
      <protection locked="0"/>
    </xf>
    <xf numFmtId="3" fontId="18" fillId="0" borderId="28" xfId="10" applyNumberFormat="1" applyFont="1" applyBorder="1" applyProtection="1">
      <protection locked="0"/>
    </xf>
    <xf numFmtId="3" fontId="18" fillId="0" borderId="29" xfId="10" applyNumberFormat="1" applyFont="1" applyBorder="1" applyProtection="1">
      <protection locked="0"/>
    </xf>
    <xf numFmtId="3" fontId="30" fillId="0" borderId="29" xfId="10" applyNumberFormat="1" applyFont="1" applyBorder="1" applyAlignment="1" applyProtection="1">
      <alignment horizontal="right"/>
      <protection locked="0"/>
    </xf>
    <xf numFmtId="3" fontId="8" fillId="0" borderId="26" xfId="10" applyNumberFormat="1" applyFont="1" applyBorder="1" applyProtection="1">
      <protection locked="0"/>
    </xf>
    <xf numFmtId="3" fontId="8" fillId="0" borderId="28" xfId="10" applyNumberFormat="1" applyFont="1" applyBorder="1" applyProtection="1">
      <protection locked="0"/>
    </xf>
    <xf numFmtId="3" fontId="8" fillId="0" borderId="29" xfId="10" applyNumberFormat="1" applyFont="1" applyBorder="1" applyProtection="1">
      <protection locked="0"/>
    </xf>
    <xf numFmtId="3" fontId="21" fillId="0" borderId="28" xfId="10" applyNumberFormat="1" applyFont="1" applyBorder="1" applyAlignment="1">
      <alignment horizontal="right"/>
    </xf>
    <xf numFmtId="3" fontId="21" fillId="0" borderId="29" xfId="10" applyNumberFormat="1" applyFont="1" applyBorder="1" applyAlignment="1">
      <alignment horizontal="right"/>
    </xf>
    <xf numFmtId="3" fontId="21" fillId="0" borderId="26" xfId="10" applyNumberFormat="1" applyFont="1" applyBorder="1" applyAlignment="1">
      <alignment horizontal="right"/>
    </xf>
    <xf numFmtId="0" fontId="13" fillId="0" borderId="15" xfId="12" applyFont="1" applyBorder="1" applyAlignment="1">
      <alignment horizontal="left" vertical="top" wrapText="1"/>
    </xf>
    <xf numFmtId="0" fontId="10" fillId="0" borderId="76" xfId="12" applyFont="1" applyBorder="1" applyAlignment="1">
      <alignment horizontal="left" vertical="top" wrapText="1"/>
    </xf>
    <xf numFmtId="0" fontId="10" fillId="0" borderId="15" xfId="12" applyFont="1" applyBorder="1" applyAlignment="1">
      <alignment horizontal="left" vertical="top" wrapText="1"/>
    </xf>
    <xf numFmtId="0" fontId="20" fillId="0" borderId="15" xfId="12" applyFont="1" applyBorder="1" applyAlignment="1">
      <alignment horizontal="left" vertical="top" wrapText="1"/>
    </xf>
    <xf numFmtId="0" fontId="13" fillId="0" borderId="18" xfId="12" applyFont="1" applyBorder="1" applyAlignment="1">
      <alignment horizontal="left" vertical="center"/>
    </xf>
    <xf numFmtId="3" fontId="13" fillId="0" borderId="8" xfId="10" applyNumberFormat="1" applyFont="1" applyBorder="1" applyProtection="1">
      <protection locked="0"/>
    </xf>
    <xf numFmtId="3" fontId="13" fillId="0" borderId="9" xfId="10" applyNumberFormat="1" applyFont="1" applyBorder="1" applyProtection="1">
      <protection locked="0"/>
    </xf>
    <xf numFmtId="3" fontId="13" fillId="0" borderId="11" xfId="10" applyNumberFormat="1" applyFont="1" applyBorder="1" applyProtection="1">
      <protection locked="0"/>
    </xf>
    <xf numFmtId="3" fontId="21" fillId="0" borderId="82" xfId="10" applyNumberFormat="1" applyFont="1" applyBorder="1" applyAlignment="1">
      <alignment horizontal="right" wrapText="1"/>
    </xf>
    <xf numFmtId="3" fontId="21" fillId="0" borderId="83" xfId="10" applyNumberFormat="1" applyFont="1" applyBorder="1" applyAlignment="1">
      <alignment horizontal="right" wrapText="1"/>
    </xf>
    <xf numFmtId="3" fontId="21" fillId="0" borderId="84" xfId="10" applyNumberFormat="1" applyFont="1" applyBorder="1" applyAlignment="1">
      <alignment horizontal="right" wrapText="1"/>
    </xf>
    <xf numFmtId="0" fontId="10" fillId="0" borderId="86" xfId="12" applyFont="1" applyBorder="1" applyAlignment="1">
      <alignment horizontal="left" vertical="center" wrapText="1"/>
    </xf>
    <xf numFmtId="0" fontId="10" fillId="0" borderId="85" xfId="12" applyFont="1" applyBorder="1" applyAlignment="1">
      <alignment horizontal="left" vertical="center" wrapText="1"/>
    </xf>
    <xf numFmtId="3" fontId="22" fillId="0" borderId="87" xfId="10" applyNumberFormat="1" applyFont="1" applyBorder="1" applyAlignment="1" applyProtection="1">
      <alignment horizontal="right" wrapText="1"/>
      <protection locked="0"/>
    </xf>
    <xf numFmtId="3" fontId="22" fillId="0" borderId="88" xfId="10" applyNumberFormat="1" applyFont="1" applyBorder="1" applyAlignment="1" applyProtection="1">
      <alignment horizontal="right" wrapText="1"/>
      <protection locked="0"/>
    </xf>
    <xf numFmtId="3" fontId="22" fillId="0" borderId="89" xfId="10" applyNumberFormat="1" applyFont="1" applyBorder="1" applyAlignment="1" applyProtection="1">
      <alignment horizontal="right" wrapText="1"/>
      <protection locked="0"/>
    </xf>
    <xf numFmtId="3" fontId="22" fillId="0" borderId="31" xfId="10" applyNumberFormat="1" applyFont="1" applyBorder="1" applyAlignment="1" applyProtection="1">
      <alignment horizontal="right" wrapText="1"/>
      <protection locked="0"/>
    </xf>
    <xf numFmtId="3" fontId="22" fillId="0" borderId="33" xfId="10" applyNumberFormat="1" applyFont="1" applyBorder="1" applyAlignment="1" applyProtection="1">
      <alignment horizontal="right" wrapText="1"/>
      <protection locked="0"/>
    </xf>
    <xf numFmtId="3" fontId="22" fillId="0" borderId="35" xfId="10" applyNumberFormat="1" applyFont="1" applyBorder="1" applyAlignment="1" applyProtection="1">
      <alignment horizontal="right" wrapText="1"/>
      <protection locked="0"/>
    </xf>
    <xf numFmtId="0" fontId="10" fillId="0" borderId="91" xfId="12" applyFont="1" applyBorder="1" applyAlignment="1">
      <alignment horizontal="left" vertical="center" wrapText="1"/>
    </xf>
    <xf numFmtId="0" fontId="10" fillId="0" borderId="90" xfId="12" applyFont="1" applyBorder="1" applyAlignment="1">
      <alignment horizontal="left" vertical="center" wrapText="1"/>
    </xf>
    <xf numFmtId="3" fontId="22" fillId="0" borderId="92" xfId="10" applyNumberFormat="1" applyFont="1" applyBorder="1" applyAlignment="1" applyProtection="1">
      <alignment horizontal="right" wrapText="1"/>
      <protection locked="0"/>
    </xf>
    <xf numFmtId="3" fontId="22" fillId="0" borderId="91" xfId="10" applyNumberFormat="1" applyFont="1" applyBorder="1" applyAlignment="1" applyProtection="1">
      <alignment horizontal="right" wrapText="1"/>
      <protection locked="0"/>
    </xf>
    <xf numFmtId="3" fontId="22" fillId="0" borderId="90" xfId="10" applyNumberFormat="1" applyFont="1" applyBorder="1" applyAlignment="1" applyProtection="1">
      <alignment horizontal="right" wrapText="1"/>
      <protection locked="0"/>
    </xf>
    <xf numFmtId="0" fontId="10" fillId="0" borderId="93" xfId="12" applyFont="1" applyBorder="1" applyAlignment="1">
      <alignment horizontal="left" vertical="center" wrapText="1"/>
    </xf>
    <xf numFmtId="0" fontId="10" fillId="0" borderId="94" xfId="12" applyFont="1" applyBorder="1" applyAlignment="1">
      <alignment horizontal="left" vertical="center" wrapText="1"/>
    </xf>
    <xf numFmtId="3" fontId="22" fillId="0" borderId="95" xfId="10" applyNumberFormat="1" applyFont="1" applyBorder="1" applyAlignment="1" applyProtection="1">
      <alignment horizontal="right" wrapText="1"/>
      <protection locked="0"/>
    </xf>
    <xf numFmtId="3" fontId="22" fillId="0" borderId="93" xfId="10" applyNumberFormat="1" applyFont="1" applyBorder="1" applyAlignment="1" applyProtection="1">
      <alignment horizontal="right" wrapText="1"/>
      <protection locked="0"/>
    </xf>
    <xf numFmtId="3" fontId="22" fillId="0" borderId="94" xfId="10" applyNumberFormat="1" applyFont="1" applyBorder="1" applyAlignment="1" applyProtection="1">
      <alignment horizontal="right" wrapText="1"/>
      <protection locked="0"/>
    </xf>
    <xf numFmtId="3" fontId="22" fillId="0" borderId="82" xfId="10" applyNumberFormat="1" applyFont="1" applyBorder="1" applyAlignment="1" applyProtection="1">
      <alignment horizontal="right" wrapText="1"/>
      <protection locked="0"/>
    </xf>
    <xf numFmtId="3" fontId="22" fillId="0" borderId="83" xfId="10" applyNumberFormat="1" applyFont="1" applyBorder="1" applyAlignment="1" applyProtection="1">
      <alignment horizontal="right" wrapText="1"/>
      <protection locked="0"/>
    </xf>
    <xf numFmtId="3" fontId="22" fillId="0" borderId="84" xfId="10" applyNumberFormat="1" applyFont="1" applyBorder="1" applyAlignment="1" applyProtection="1">
      <alignment horizontal="right" wrapText="1"/>
      <protection locked="0"/>
    </xf>
    <xf numFmtId="3" fontId="18" fillId="0" borderId="82" xfId="10" applyNumberFormat="1" applyFont="1" applyBorder="1" applyAlignment="1" applyProtection="1">
      <alignment horizontal="right"/>
      <protection locked="0"/>
    </xf>
    <xf numFmtId="3" fontId="18" fillId="0" borderId="83" xfId="10" applyNumberFormat="1" applyFont="1" applyBorder="1" applyAlignment="1" applyProtection="1">
      <alignment horizontal="right"/>
      <protection locked="0"/>
    </xf>
    <xf numFmtId="3" fontId="18" fillId="0" borderId="84" xfId="10" applyNumberFormat="1" applyFont="1" applyBorder="1" applyAlignment="1" applyProtection="1">
      <alignment horizontal="right"/>
      <protection locked="0"/>
    </xf>
    <xf numFmtId="3" fontId="18" fillId="0" borderId="87" xfId="10" applyNumberFormat="1" applyFont="1" applyBorder="1" applyAlignment="1" applyProtection="1">
      <alignment horizontal="right"/>
      <protection locked="0"/>
    </xf>
    <xf numFmtId="3" fontId="18" fillId="0" borderId="88" xfId="10" applyNumberFormat="1" applyFont="1" applyBorder="1" applyAlignment="1" applyProtection="1">
      <alignment horizontal="right"/>
      <protection locked="0"/>
    </xf>
    <xf numFmtId="3" fontId="22" fillId="0" borderId="88" xfId="10" applyNumberFormat="1" applyFont="1" applyBorder="1" applyAlignment="1" applyProtection="1">
      <alignment horizontal="right"/>
      <protection locked="0"/>
    </xf>
    <xf numFmtId="3" fontId="22" fillId="0" borderId="89" xfId="10" applyNumberFormat="1" applyFont="1" applyBorder="1" applyAlignment="1" applyProtection="1">
      <alignment horizontal="right"/>
      <protection locked="0"/>
    </xf>
    <xf numFmtId="3" fontId="18" fillId="0" borderId="16" xfId="10" applyNumberFormat="1" applyFont="1" applyBorder="1" applyAlignment="1" applyProtection="1">
      <alignment horizontal="right"/>
      <protection locked="0"/>
    </xf>
    <xf numFmtId="3" fontId="22" fillId="0" borderId="76" xfId="10" applyNumberFormat="1" applyFont="1" applyBorder="1" applyAlignment="1" applyProtection="1">
      <alignment horizontal="right"/>
      <protection locked="0"/>
    </xf>
    <xf numFmtId="3" fontId="18" fillId="0" borderId="76" xfId="10" applyNumberFormat="1" applyFont="1" applyBorder="1" applyAlignment="1" applyProtection="1">
      <alignment horizontal="right"/>
      <protection locked="0"/>
    </xf>
    <xf numFmtId="3" fontId="22" fillId="0" borderId="17" xfId="10" applyNumberFormat="1" applyFont="1" applyBorder="1" applyAlignment="1" applyProtection="1">
      <alignment horizontal="right"/>
      <protection locked="0"/>
    </xf>
    <xf numFmtId="3" fontId="22" fillId="0" borderId="33" xfId="10" applyNumberFormat="1" applyFont="1" applyBorder="1" applyAlignment="1" applyProtection="1">
      <alignment horizontal="right"/>
      <protection locked="0"/>
    </xf>
    <xf numFmtId="3" fontId="22" fillId="0" borderId="35" xfId="10" applyNumberFormat="1" applyFont="1" applyBorder="1" applyAlignment="1" applyProtection="1">
      <alignment horizontal="right"/>
      <protection locked="0"/>
    </xf>
    <xf numFmtId="3" fontId="18" fillId="0" borderId="92" xfId="10" applyNumberFormat="1" applyFont="1" applyBorder="1" applyAlignment="1" applyProtection="1">
      <alignment horizontal="right"/>
      <protection locked="0"/>
    </xf>
    <xf numFmtId="3" fontId="22" fillId="0" borderId="91" xfId="10" applyNumberFormat="1" applyFont="1" applyBorder="1" applyAlignment="1" applyProtection="1">
      <alignment horizontal="right"/>
      <protection locked="0"/>
    </xf>
    <xf numFmtId="3" fontId="18" fillId="0" borderId="91" xfId="10" applyNumberFormat="1" applyFont="1" applyBorder="1" applyAlignment="1" applyProtection="1">
      <alignment horizontal="right"/>
      <protection locked="0"/>
    </xf>
    <xf numFmtId="3" fontId="22" fillId="0" borderId="90" xfId="10" applyNumberFormat="1" applyFont="1" applyBorder="1" applyAlignment="1" applyProtection="1">
      <alignment horizontal="right"/>
      <protection locked="0"/>
    </xf>
    <xf numFmtId="3" fontId="18" fillId="0" borderId="95" xfId="10" applyNumberFormat="1" applyFont="1" applyBorder="1" applyAlignment="1" applyProtection="1">
      <alignment horizontal="right"/>
      <protection locked="0"/>
    </xf>
    <xf numFmtId="3" fontId="22" fillId="0" borderId="93" xfId="10" applyNumberFormat="1" applyFont="1" applyBorder="1" applyAlignment="1" applyProtection="1">
      <alignment horizontal="right"/>
      <protection locked="0"/>
    </xf>
    <xf numFmtId="3" fontId="18" fillId="0" borderId="93" xfId="10" applyNumberFormat="1" applyFont="1" applyBorder="1" applyAlignment="1" applyProtection="1">
      <alignment horizontal="right"/>
      <protection locked="0"/>
    </xf>
    <xf numFmtId="3" fontId="22" fillId="0" borderId="94" xfId="10" applyNumberFormat="1" applyFont="1" applyBorder="1" applyAlignment="1" applyProtection="1">
      <alignment horizontal="right"/>
      <protection locked="0"/>
    </xf>
    <xf numFmtId="3" fontId="21" fillId="0" borderId="96" xfId="10" applyNumberFormat="1" applyFont="1" applyBorder="1" applyAlignment="1">
      <alignment horizontal="right" wrapText="1"/>
    </xf>
    <xf numFmtId="3" fontId="21" fillId="0" borderId="77" xfId="10" applyNumberFormat="1" applyFont="1" applyBorder="1" applyAlignment="1">
      <alignment horizontal="right" wrapText="1"/>
    </xf>
    <xf numFmtId="3" fontId="21" fillId="0" borderId="78" xfId="10" applyNumberFormat="1" applyFont="1" applyBorder="1" applyAlignment="1">
      <alignment horizontal="right" wrapText="1"/>
    </xf>
    <xf numFmtId="3" fontId="18" fillId="0" borderId="97" xfId="10" applyNumberFormat="1" applyFont="1" applyBorder="1" applyAlignment="1" applyProtection="1">
      <alignment horizontal="right"/>
      <protection locked="0"/>
    </xf>
    <xf numFmtId="3" fontId="18" fillId="0" borderId="86" xfId="10" applyNumberFormat="1" applyFont="1" applyBorder="1" applyAlignment="1" applyProtection="1">
      <alignment horizontal="right"/>
      <protection locked="0"/>
    </xf>
    <xf numFmtId="3" fontId="22" fillId="0" borderId="86" xfId="10" applyNumberFormat="1" applyFont="1" applyBorder="1" applyAlignment="1" applyProtection="1">
      <alignment horizontal="right"/>
      <protection locked="0"/>
    </xf>
    <xf numFmtId="3" fontId="22" fillId="0" borderId="85" xfId="10" applyNumberFormat="1" applyFont="1" applyBorder="1" applyAlignment="1" applyProtection="1">
      <alignment horizontal="right"/>
      <protection locked="0"/>
    </xf>
    <xf numFmtId="0" fontId="10" fillId="0" borderId="98" xfId="12" applyFont="1" applyBorder="1" applyAlignment="1">
      <alignment horizontal="left" vertical="center" wrapText="1"/>
    </xf>
    <xf numFmtId="0" fontId="10" fillId="0" borderId="99" xfId="12" applyFont="1" applyBorder="1" applyAlignment="1">
      <alignment horizontal="left" vertical="center" wrapText="1"/>
    </xf>
    <xf numFmtId="0" fontId="10" fillId="0" borderId="100" xfId="12" applyFont="1" applyBorder="1" applyAlignment="1">
      <alignment horizontal="left" vertical="center" wrapText="1"/>
    </xf>
    <xf numFmtId="3" fontId="18" fillId="0" borderId="82" xfId="10" applyNumberFormat="1" applyFont="1" applyBorder="1" applyProtection="1">
      <protection locked="0"/>
    </xf>
    <xf numFmtId="3" fontId="18" fillId="0" borderId="83" xfId="10" applyNumberFormat="1" applyFont="1" applyBorder="1" applyProtection="1">
      <protection locked="0"/>
    </xf>
    <xf numFmtId="3" fontId="18" fillId="0" borderId="84" xfId="10" applyNumberFormat="1" applyFont="1" applyBorder="1" applyProtection="1">
      <protection locked="0"/>
    </xf>
    <xf numFmtId="3" fontId="18" fillId="0" borderId="16" xfId="10" applyNumberFormat="1" applyFont="1" applyBorder="1" applyProtection="1">
      <protection locked="0"/>
    </xf>
    <xf numFmtId="3" fontId="22" fillId="0" borderId="76" xfId="10" applyNumberFormat="1" applyFont="1" applyBorder="1" applyProtection="1">
      <protection locked="0"/>
    </xf>
    <xf numFmtId="3" fontId="18" fillId="0" borderId="76" xfId="10" applyNumberFormat="1" applyFont="1" applyBorder="1" applyProtection="1">
      <protection locked="0"/>
    </xf>
    <xf numFmtId="3" fontId="22" fillId="0" borderId="17" xfId="10" applyNumberFormat="1" applyFont="1" applyBorder="1" applyProtection="1">
      <protection locked="0"/>
    </xf>
    <xf numFmtId="3" fontId="18" fillId="0" borderId="92" xfId="10" applyNumberFormat="1" applyFont="1" applyBorder="1" applyProtection="1">
      <protection locked="0"/>
    </xf>
    <xf numFmtId="3" fontId="22" fillId="0" borderId="91" xfId="10" applyNumberFormat="1" applyFont="1" applyBorder="1" applyProtection="1">
      <protection locked="0"/>
    </xf>
    <xf numFmtId="3" fontId="18" fillId="0" borderId="91" xfId="10" applyNumberFormat="1" applyFont="1" applyBorder="1" applyProtection="1">
      <protection locked="0"/>
    </xf>
    <xf numFmtId="3" fontId="22" fillId="0" borderId="90" xfId="10" applyNumberFormat="1" applyFont="1" applyBorder="1" applyProtection="1">
      <protection locked="0"/>
    </xf>
    <xf numFmtId="3" fontId="18" fillId="0" borderId="95" xfId="10" applyNumberFormat="1" applyFont="1" applyBorder="1" applyProtection="1">
      <protection locked="0"/>
    </xf>
    <xf numFmtId="3" fontId="22" fillId="0" borderId="93" xfId="10" applyNumberFormat="1" applyFont="1" applyBorder="1" applyProtection="1">
      <protection locked="0"/>
    </xf>
    <xf numFmtId="3" fontId="18" fillId="0" borderId="93" xfId="10" applyNumberFormat="1" applyFont="1" applyBorder="1" applyProtection="1">
      <protection locked="0"/>
    </xf>
    <xf numFmtId="3" fontId="22" fillId="0" borderId="94" xfId="10" applyNumberFormat="1" applyFont="1" applyBorder="1" applyProtection="1">
      <protection locked="0"/>
    </xf>
    <xf numFmtId="3" fontId="18" fillId="0" borderId="87" xfId="10" applyNumberFormat="1" applyFont="1" applyBorder="1" applyProtection="1">
      <protection locked="0"/>
    </xf>
    <xf numFmtId="3" fontId="18" fillId="0" borderId="88" xfId="10" applyNumberFormat="1" applyFont="1" applyBorder="1" applyProtection="1">
      <protection locked="0"/>
    </xf>
    <xf numFmtId="3" fontId="22" fillId="0" borderId="88" xfId="10" applyNumberFormat="1" applyFont="1" applyBorder="1" applyProtection="1">
      <protection locked="0"/>
    </xf>
    <xf numFmtId="3" fontId="22" fillId="0" borderId="89" xfId="10" applyNumberFormat="1" applyFont="1" applyBorder="1" applyProtection="1">
      <protection locked="0"/>
    </xf>
    <xf numFmtId="3" fontId="21" fillId="0" borderId="82" xfId="10" applyNumberFormat="1" applyFont="1" applyBorder="1" applyAlignment="1" applyProtection="1">
      <alignment horizontal="right"/>
      <protection locked="0"/>
    </xf>
    <xf numFmtId="3" fontId="21" fillId="0" borderId="83" xfId="10" applyNumberFormat="1" applyFont="1" applyBorder="1" applyAlignment="1" applyProtection="1">
      <alignment horizontal="right"/>
      <protection locked="0"/>
    </xf>
    <xf numFmtId="3" fontId="21" fillId="0" borderId="84" xfId="10" applyNumberFormat="1" applyFont="1" applyBorder="1" applyAlignment="1" applyProtection="1">
      <alignment horizontal="right"/>
      <protection locked="0"/>
    </xf>
    <xf numFmtId="0" fontId="10" fillId="0" borderId="86" xfId="12" applyFont="1" applyBorder="1" applyAlignment="1">
      <alignment horizontal="left" vertical="top" wrapText="1"/>
    </xf>
    <xf numFmtId="0" fontId="10" fillId="0" borderId="98" xfId="12" applyFont="1" applyBorder="1" applyAlignment="1">
      <alignment horizontal="left" vertical="top" wrapText="1"/>
    </xf>
    <xf numFmtId="3" fontId="23" fillId="0" borderId="82" xfId="10" applyNumberFormat="1" applyFont="1" applyBorder="1" applyAlignment="1">
      <alignment horizontal="right"/>
    </xf>
    <xf numFmtId="3" fontId="23" fillId="0" borderId="83" xfId="10" applyNumberFormat="1" applyFont="1" applyBorder="1" applyAlignment="1">
      <alignment horizontal="right"/>
    </xf>
    <xf numFmtId="3" fontId="23" fillId="0" borderId="84" xfId="10" applyNumberFormat="1" applyFont="1" applyBorder="1" applyAlignment="1">
      <alignment horizontal="right"/>
    </xf>
    <xf numFmtId="0" fontId="10" fillId="0" borderId="0" xfId="10" quotePrefix="1" applyFont="1" applyAlignment="1">
      <alignment horizontal="left" vertical="top" wrapText="1"/>
    </xf>
    <xf numFmtId="0" fontId="12" fillId="0" borderId="12" xfId="10" applyFont="1" applyBorder="1" applyAlignment="1">
      <alignment horizontal="center" vertical="center"/>
    </xf>
    <xf numFmtId="0" fontId="12" fillId="0" borderId="13" xfId="10" applyFont="1" applyBorder="1" applyAlignment="1">
      <alignment horizontal="center" vertical="center"/>
    </xf>
    <xf numFmtId="0" fontId="12" fillId="0" borderId="67" xfId="10" applyFont="1" applyBorder="1" applyAlignment="1">
      <alignment horizontal="center" vertical="center"/>
    </xf>
    <xf numFmtId="0" fontId="6" fillId="0" borderId="0" xfId="10" applyFont="1" applyAlignment="1">
      <alignment horizontal="left" vertical="center" wrapText="1"/>
    </xf>
    <xf numFmtId="0" fontId="24" fillId="0" borderId="0" xfId="10" applyFont="1" applyAlignment="1">
      <alignment horizontal="center" vertical="center" wrapText="1"/>
    </xf>
    <xf numFmtId="0" fontId="14" fillId="0" borderId="68" xfId="10" applyFont="1" applyBorder="1" applyAlignment="1">
      <alignment horizontal="center" vertical="center" wrapText="1"/>
    </xf>
    <xf numFmtId="0" fontId="14" fillId="0" borderId="69" xfId="10" applyFont="1" applyBorder="1" applyAlignment="1">
      <alignment horizontal="center" vertical="center" wrapText="1"/>
    </xf>
    <xf numFmtId="0" fontId="14" fillId="0" borderId="70" xfId="10" applyFont="1" applyBorder="1" applyAlignment="1">
      <alignment horizontal="center" vertical="center" wrapText="1"/>
    </xf>
    <xf numFmtId="0" fontId="14" fillId="0" borderId="71" xfId="10" applyFont="1" applyBorder="1" applyAlignment="1">
      <alignment horizontal="center" vertical="center" wrapText="1"/>
    </xf>
    <xf numFmtId="0" fontId="12" fillId="0" borderId="12" xfId="10" applyFont="1" applyBorder="1" applyAlignment="1">
      <alignment horizontal="right" vertical="center" wrapText="1"/>
    </xf>
    <xf numFmtId="0" fontId="12" fillId="0" borderId="67" xfId="10" applyFont="1" applyBorder="1" applyAlignment="1">
      <alignment horizontal="right" vertical="center" wrapText="1"/>
    </xf>
    <xf numFmtId="0" fontId="11" fillId="0" borderId="72" xfId="10" quotePrefix="1" applyFont="1" applyBorder="1" applyAlignment="1">
      <alignment horizontal="left" vertical="top" wrapText="1"/>
    </xf>
    <xf numFmtId="0" fontId="11" fillId="0" borderId="0" xfId="10" quotePrefix="1" applyFont="1" applyAlignment="1">
      <alignment horizontal="left" vertical="top" wrapText="1"/>
    </xf>
    <xf numFmtId="0" fontId="14" fillId="0" borderId="73" xfId="10" applyFont="1" applyBorder="1" applyAlignment="1">
      <alignment horizontal="center" vertical="center" wrapText="1"/>
    </xf>
    <xf numFmtId="0" fontId="14" fillId="0" borderId="74" xfId="10" applyFont="1" applyBorder="1" applyAlignment="1">
      <alignment horizontal="center" vertical="center" wrapText="1"/>
    </xf>
    <xf numFmtId="0" fontId="12" fillId="0" borderId="75" xfId="10" applyFont="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7" fillId="0" borderId="0" xfId="10" applyFont="1" applyAlignment="1">
      <alignment horizontal="left" vertical="center" wrapText="1"/>
    </xf>
    <xf numFmtId="0" fontId="12" fillId="0" borderId="63" xfId="10" applyFont="1" applyBorder="1" applyAlignment="1">
      <alignment horizontal="center" vertical="center" wrapText="1"/>
    </xf>
    <xf numFmtId="0" fontId="12" fillId="0" borderId="64" xfId="10" applyFont="1" applyBorder="1" applyAlignment="1">
      <alignment horizontal="center" vertical="center" wrapText="1"/>
    </xf>
    <xf numFmtId="0" fontId="12" fillId="0" borderId="75" xfId="10" applyFont="1" applyBorder="1" applyAlignment="1">
      <alignment horizontal="center" vertical="center"/>
    </xf>
    <xf numFmtId="0" fontId="12" fillId="0" borderId="21" xfId="10" applyFont="1" applyBorder="1" applyAlignment="1">
      <alignment horizontal="center" vertical="center"/>
    </xf>
    <xf numFmtId="0" fontId="12" fillId="0" borderId="22" xfId="10" applyFont="1" applyBorder="1" applyAlignment="1">
      <alignment horizontal="center" vertical="center"/>
    </xf>
    <xf numFmtId="0" fontId="12" fillId="0" borderId="6" xfId="10" applyFont="1" applyBorder="1" applyAlignment="1">
      <alignment horizontal="right" vertical="center" wrapText="1"/>
    </xf>
    <xf numFmtId="0" fontId="12" fillId="0" borderId="65" xfId="10" applyFont="1" applyBorder="1" applyAlignment="1">
      <alignment horizontal="right" vertical="center" wrapText="1"/>
    </xf>
    <xf numFmtId="0" fontId="12" fillId="0" borderId="4" xfId="10" applyFont="1" applyBorder="1" applyAlignment="1">
      <alignment horizontal="center" vertical="center"/>
    </xf>
    <xf numFmtId="0" fontId="12" fillId="0" borderId="6" xfId="10" applyFont="1" applyBorder="1" applyAlignment="1">
      <alignment horizontal="center" vertical="center"/>
    </xf>
    <xf numFmtId="0" fontId="14" fillId="0" borderId="0" xfId="10" applyFont="1" applyAlignment="1">
      <alignment horizontal="center" vertical="center" wrapText="1"/>
    </xf>
    <xf numFmtId="0" fontId="14" fillId="0" borderId="66" xfId="1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Migliaia" xfId="7" xr:uid="{00000000-0005-0000-0000-000004000000}"/>
    <cellStyle name="Normal" xfId="10" xr:uid="{00000000-0005-0000-0000-000005000000}"/>
    <cellStyle name="Normale" xfId="0" builtinId="0"/>
    <cellStyle name="Normale 2" xfId="6" xr:uid="{00000000-0005-0000-0000-000007000000}"/>
    <cellStyle name="Normale 2 2" xfId="9" xr:uid="{00000000-0005-0000-0000-000008000000}"/>
    <cellStyle name="Normale 3" xfId="8" xr:uid="{00000000-0005-0000-0000-000009000000}"/>
    <cellStyle name="Normale 3 2" xfId="11" xr:uid="{00000000-0005-0000-0000-00000A000000}"/>
    <cellStyle name="Normale 3 2 2" xfId="12" xr:uid="{00000000-0005-0000-0000-00000B000000}"/>
    <cellStyle name="Percent" xfId="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showGridLines="0" tabSelected="1" topLeftCell="A25" zoomScale="85" zoomScaleNormal="85" workbookViewId="0">
      <selection activeCell="D35" sqref="D35"/>
    </sheetView>
  </sheetViews>
  <sheetFormatPr defaultColWidth="12.5703125" defaultRowHeight="15" customHeight="1" x14ac:dyDescent="0.25"/>
  <cols>
    <col min="1" max="1" width="15.7109375" style="6" customWidth="1"/>
    <col min="2" max="2" width="65.85546875" style="6" customWidth="1"/>
    <col min="3" max="3" width="20.85546875" style="7" customWidth="1"/>
    <col min="4" max="4" width="22" style="7" customWidth="1"/>
    <col min="5" max="5" width="20.140625" style="7" customWidth="1"/>
    <col min="6" max="6" width="21.85546875" style="7" customWidth="1"/>
    <col min="7" max="7" width="19.85546875" style="7" customWidth="1"/>
    <col min="8" max="8" width="23" style="7" customWidth="1"/>
    <col min="9" max="9" width="21.7109375" style="7" customWidth="1"/>
    <col min="10" max="10" width="23.5703125" style="7" customWidth="1"/>
    <col min="11" max="16384" width="12.5703125" style="7"/>
  </cols>
  <sheetData>
    <row r="1" spans="1:10" ht="53.45" customHeight="1" x14ac:dyDescent="0.25">
      <c r="B1" s="259" t="s">
        <v>142</v>
      </c>
      <c r="C1" s="259"/>
      <c r="D1" s="259"/>
      <c r="E1" s="259"/>
      <c r="F1" s="259"/>
      <c r="G1" s="259"/>
      <c r="H1" s="259"/>
      <c r="I1" s="259"/>
      <c r="J1" s="259"/>
    </row>
    <row r="2" spans="1:10" ht="16.5" customHeight="1" x14ac:dyDescent="0.25">
      <c r="B2" s="259"/>
      <c r="C2" s="259"/>
      <c r="D2" s="259"/>
      <c r="E2" s="259"/>
      <c r="F2" s="259"/>
      <c r="G2" s="259"/>
      <c r="H2" s="259"/>
      <c r="I2" s="259"/>
      <c r="J2" s="259"/>
    </row>
    <row r="3" spans="1:10" s="23" customFormat="1" ht="39.950000000000003" customHeight="1" x14ac:dyDescent="0.2">
      <c r="A3" s="258" t="s">
        <v>141</v>
      </c>
      <c r="B3" s="258"/>
      <c r="C3" s="258"/>
      <c r="D3" s="258"/>
      <c r="E3" s="258"/>
      <c r="F3" s="258"/>
      <c r="G3" s="258"/>
      <c r="H3" s="258"/>
      <c r="I3" s="258"/>
      <c r="J3" s="258"/>
    </row>
    <row r="4" spans="1:10" s="23" customFormat="1" ht="30" customHeight="1" x14ac:dyDescent="0.2">
      <c r="A4" s="258" t="s">
        <v>146</v>
      </c>
      <c r="B4" s="258"/>
      <c r="C4" s="258"/>
      <c r="D4" s="258"/>
      <c r="E4" s="258"/>
      <c r="F4" s="258"/>
      <c r="G4" s="258"/>
      <c r="H4" s="258"/>
      <c r="I4" s="258"/>
      <c r="J4" s="258"/>
    </row>
    <row r="5" spans="1:10" s="23" customFormat="1" ht="15" customHeight="1" x14ac:dyDescent="0.2">
      <c r="A5" s="273" t="s">
        <v>160</v>
      </c>
      <c r="B5" s="273"/>
      <c r="C5" s="273"/>
      <c r="D5" s="273"/>
      <c r="E5" s="273"/>
      <c r="F5" s="273"/>
      <c r="G5" s="273"/>
      <c r="H5" s="273"/>
      <c r="I5" s="273"/>
      <c r="J5" s="273"/>
    </row>
    <row r="6" spans="1:10" s="23" customFormat="1" ht="15" customHeight="1" x14ac:dyDescent="0.2">
      <c r="A6" s="258" t="s">
        <v>161</v>
      </c>
      <c r="B6" s="258"/>
      <c r="C6" s="258"/>
      <c r="D6" s="258"/>
      <c r="E6" s="258"/>
      <c r="F6" s="258"/>
      <c r="G6" s="258"/>
      <c r="H6" s="258"/>
      <c r="I6" s="258"/>
      <c r="J6" s="258"/>
    </row>
    <row r="7" spans="1:10" s="23" customFormat="1" ht="65.099999999999994" customHeight="1" x14ac:dyDescent="0.2">
      <c r="A7" s="258" t="s">
        <v>149</v>
      </c>
      <c r="B7" s="258"/>
      <c r="C7" s="258"/>
      <c r="D7" s="258"/>
      <c r="E7" s="258"/>
      <c r="F7" s="258"/>
      <c r="G7" s="258"/>
      <c r="H7" s="258"/>
      <c r="I7" s="258"/>
      <c r="J7" s="258"/>
    </row>
    <row r="8" spans="1:10" s="23" customFormat="1" ht="15" customHeight="1" x14ac:dyDescent="0.2">
      <c r="A8" s="258" t="s">
        <v>148</v>
      </c>
      <c r="B8" s="258"/>
      <c r="C8" s="258"/>
      <c r="D8" s="258"/>
      <c r="E8" s="258"/>
      <c r="F8" s="258"/>
      <c r="G8" s="258"/>
      <c r="H8" s="258"/>
      <c r="I8" s="258"/>
      <c r="J8" s="258"/>
    </row>
    <row r="9" spans="1:10" s="23" customFormat="1" ht="15" customHeight="1" x14ac:dyDescent="0.2">
      <c r="A9" s="273" t="s">
        <v>162</v>
      </c>
      <c r="B9" s="273"/>
      <c r="C9" s="273"/>
      <c r="D9" s="273"/>
      <c r="E9" s="273"/>
      <c r="F9" s="273"/>
      <c r="G9" s="273"/>
      <c r="H9" s="273"/>
      <c r="I9" s="273"/>
      <c r="J9" s="273"/>
    </row>
    <row r="10" spans="1:10" s="10" customFormat="1" ht="18.75" customHeight="1" thickBot="1" x14ac:dyDescent="0.3">
      <c r="A10" s="8"/>
      <c r="B10" s="9"/>
      <c r="C10" s="9"/>
      <c r="D10" s="9"/>
      <c r="E10" s="9"/>
      <c r="F10" s="9"/>
      <c r="G10" s="9"/>
      <c r="H10" s="9"/>
      <c r="I10" s="9"/>
      <c r="J10" s="9"/>
    </row>
    <row r="11" spans="1:10" ht="15.6" customHeight="1" thickTop="1" thickBot="1" x14ac:dyDescent="0.3">
      <c r="A11" s="270" t="s">
        <v>130</v>
      </c>
      <c r="B11" s="281" t="s">
        <v>131</v>
      </c>
      <c r="C11" s="255" t="s">
        <v>3</v>
      </c>
      <c r="D11" s="256"/>
      <c r="E11" s="256"/>
      <c r="F11" s="256"/>
      <c r="G11" s="256"/>
      <c r="H11" s="256"/>
      <c r="I11" s="256"/>
      <c r="J11" s="257"/>
    </row>
    <row r="12" spans="1:10" ht="33" customHeight="1" thickTop="1" thickBot="1" x14ac:dyDescent="0.3">
      <c r="A12" s="271"/>
      <c r="B12" s="277"/>
      <c r="C12" s="283" t="s">
        <v>173</v>
      </c>
      <c r="D12" s="284"/>
      <c r="E12" s="260" t="s">
        <v>174</v>
      </c>
      <c r="F12" s="261"/>
      <c r="G12" s="262" t="s">
        <v>175</v>
      </c>
      <c r="H12" s="261"/>
      <c r="I12" s="262" t="s">
        <v>176</v>
      </c>
      <c r="J12" s="263"/>
    </row>
    <row r="13" spans="1:10" ht="37.5" customHeight="1" thickTop="1" thickBot="1" x14ac:dyDescent="0.3">
      <c r="A13" s="272"/>
      <c r="B13" s="282"/>
      <c r="C13" s="11" t="s">
        <v>139</v>
      </c>
      <c r="D13" s="12" t="s">
        <v>177</v>
      </c>
      <c r="E13" s="13" t="s">
        <v>139</v>
      </c>
      <c r="F13" s="14" t="s">
        <v>152</v>
      </c>
      <c r="G13" s="15" t="s">
        <v>139</v>
      </c>
      <c r="H13" s="14" t="s">
        <v>152</v>
      </c>
      <c r="I13" s="15" t="s">
        <v>139</v>
      </c>
      <c r="J13" s="16" t="s">
        <v>4</v>
      </c>
    </row>
    <row r="14" spans="1:10" s="20" customFormat="1" ht="19.5" customHeight="1" thickTop="1" thickBot="1" x14ac:dyDescent="0.25">
      <c r="A14" s="17"/>
      <c r="B14" s="18" t="s">
        <v>138</v>
      </c>
      <c r="C14" s="48">
        <v>0</v>
      </c>
      <c r="D14" s="49">
        <v>0</v>
      </c>
      <c r="E14" s="19"/>
      <c r="F14" s="19"/>
      <c r="G14" s="19"/>
      <c r="H14" s="19"/>
      <c r="I14" s="19"/>
      <c r="J14" s="19"/>
    </row>
    <row r="15" spans="1:10" s="23" customFormat="1" ht="16.5" thickTop="1" thickBot="1" x14ac:dyDescent="0.25">
      <c r="A15" s="17"/>
      <c r="B15" s="21" t="s">
        <v>153</v>
      </c>
      <c r="C15" s="1"/>
      <c r="D15" s="49">
        <v>0</v>
      </c>
      <c r="E15" s="22"/>
      <c r="F15" s="22"/>
      <c r="G15" s="22"/>
      <c r="H15" s="22"/>
      <c r="I15" s="22"/>
      <c r="J15" s="22"/>
    </row>
    <row r="16" spans="1:10" s="23" customFormat="1" ht="16.5" thickTop="1" thickBot="1" x14ac:dyDescent="0.25">
      <c r="A16" s="17"/>
      <c r="B16" s="24"/>
      <c r="C16" s="25"/>
      <c r="D16" s="25"/>
      <c r="E16" s="26"/>
      <c r="F16" s="26"/>
      <c r="G16" s="26"/>
      <c r="H16" s="26"/>
      <c r="I16" s="26"/>
      <c r="J16" s="26"/>
    </row>
    <row r="17" spans="1:10" s="23" customFormat="1" ht="15.75" thickTop="1" x14ac:dyDescent="0.25">
      <c r="A17" s="27" t="s">
        <v>7</v>
      </c>
      <c r="B17" s="28" t="s">
        <v>6</v>
      </c>
      <c r="C17" s="50">
        <f t="shared" ref="C17:J17" si="0">+C18+C21+C22+C23</f>
        <v>0</v>
      </c>
      <c r="D17" s="51">
        <f t="shared" si="0"/>
        <v>0</v>
      </c>
      <c r="E17" s="51">
        <f t="shared" si="0"/>
        <v>0</v>
      </c>
      <c r="F17" s="51">
        <f t="shared" si="0"/>
        <v>0</v>
      </c>
      <c r="G17" s="51">
        <f t="shared" si="0"/>
        <v>0</v>
      </c>
      <c r="H17" s="51">
        <f t="shared" si="0"/>
        <v>0</v>
      </c>
      <c r="I17" s="51">
        <f t="shared" si="0"/>
        <v>0</v>
      </c>
      <c r="J17" s="52">
        <f t="shared" si="0"/>
        <v>0</v>
      </c>
    </row>
    <row r="18" spans="1:10" x14ac:dyDescent="0.25">
      <c r="A18" s="29" t="s">
        <v>143</v>
      </c>
      <c r="B18" s="28" t="s">
        <v>144</v>
      </c>
      <c r="C18" s="53">
        <f>SUM(C19:C20)</f>
        <v>0</v>
      </c>
      <c r="D18" s="54">
        <f t="shared" ref="D18:J18" si="1">SUM(D19:D20)</f>
        <v>0</v>
      </c>
      <c r="E18" s="55">
        <f t="shared" si="1"/>
        <v>0</v>
      </c>
      <c r="F18" s="54">
        <f t="shared" si="1"/>
        <v>0</v>
      </c>
      <c r="G18" s="55">
        <f t="shared" si="1"/>
        <v>0</v>
      </c>
      <c r="H18" s="55">
        <f t="shared" si="1"/>
        <v>0</v>
      </c>
      <c r="I18" s="55">
        <f t="shared" si="1"/>
        <v>0</v>
      </c>
      <c r="J18" s="56">
        <f t="shared" si="1"/>
        <v>0</v>
      </c>
    </row>
    <row r="19" spans="1:10" x14ac:dyDescent="0.25">
      <c r="A19" s="29"/>
      <c r="B19" s="28" t="s">
        <v>150</v>
      </c>
      <c r="C19" s="57"/>
      <c r="D19" s="58"/>
      <c r="E19" s="59"/>
      <c r="F19" s="59"/>
      <c r="G19" s="59"/>
      <c r="H19" s="59"/>
      <c r="I19" s="58"/>
      <c r="J19" s="60"/>
    </row>
    <row r="20" spans="1:10" x14ac:dyDescent="0.25">
      <c r="A20" s="29"/>
      <c r="B20" s="28"/>
      <c r="C20" s="57"/>
      <c r="D20" s="59"/>
      <c r="E20" s="59"/>
      <c r="F20" s="59"/>
      <c r="G20" s="59"/>
      <c r="H20" s="59"/>
      <c r="I20" s="59"/>
      <c r="J20" s="60"/>
    </row>
    <row r="21" spans="1:10" x14ac:dyDescent="0.25">
      <c r="A21" s="29" t="s">
        <v>8</v>
      </c>
      <c r="B21" s="28" t="s">
        <v>154</v>
      </c>
      <c r="C21" s="57"/>
      <c r="D21" s="59"/>
      <c r="E21" s="59"/>
      <c r="F21" s="59"/>
      <c r="G21" s="59"/>
      <c r="H21" s="59"/>
      <c r="I21" s="59"/>
      <c r="J21" s="60"/>
    </row>
    <row r="22" spans="1:10" x14ac:dyDescent="0.25">
      <c r="A22" s="29" t="s">
        <v>9</v>
      </c>
      <c r="B22" s="28" t="s">
        <v>155</v>
      </c>
      <c r="C22" s="57"/>
      <c r="D22" s="59"/>
      <c r="E22" s="59"/>
      <c r="F22" s="59"/>
      <c r="G22" s="59"/>
      <c r="H22" s="59"/>
      <c r="I22" s="59"/>
      <c r="J22" s="60"/>
    </row>
    <row r="23" spans="1:10" x14ac:dyDescent="0.25">
      <c r="A23" s="29" t="s">
        <v>11</v>
      </c>
      <c r="B23" s="28" t="s">
        <v>10</v>
      </c>
      <c r="C23" s="57"/>
      <c r="D23" s="59"/>
      <c r="E23" s="59"/>
      <c r="F23" s="59"/>
      <c r="G23" s="59"/>
      <c r="H23" s="59"/>
      <c r="I23" s="59"/>
      <c r="J23" s="60"/>
    </row>
    <row r="24" spans="1:10" x14ac:dyDescent="0.25">
      <c r="A24" s="29" t="s">
        <v>13</v>
      </c>
      <c r="B24" s="30" t="s">
        <v>12</v>
      </c>
      <c r="C24" s="57"/>
      <c r="D24" s="59"/>
      <c r="E24" s="59"/>
      <c r="F24" s="59"/>
      <c r="G24" s="59"/>
      <c r="H24" s="59"/>
      <c r="I24" s="59"/>
      <c r="J24" s="60"/>
    </row>
    <row r="25" spans="1:10" ht="30" x14ac:dyDescent="0.25">
      <c r="A25" s="31" t="s">
        <v>5</v>
      </c>
      <c r="B25" s="32" t="s">
        <v>136</v>
      </c>
      <c r="C25" s="61">
        <f>+C17+C24</f>
        <v>0</v>
      </c>
      <c r="D25" s="62">
        <f t="shared" ref="D25:J25" si="2">+D17+D24</f>
        <v>0</v>
      </c>
      <c r="E25" s="62">
        <f t="shared" si="2"/>
        <v>0</v>
      </c>
      <c r="F25" s="62">
        <f t="shared" si="2"/>
        <v>0</v>
      </c>
      <c r="G25" s="62">
        <f t="shared" si="2"/>
        <v>0</v>
      </c>
      <c r="H25" s="62">
        <f t="shared" si="2"/>
        <v>0</v>
      </c>
      <c r="I25" s="62">
        <f t="shared" si="2"/>
        <v>0</v>
      </c>
      <c r="J25" s="63">
        <f t="shared" si="2"/>
        <v>0</v>
      </c>
    </row>
    <row r="26" spans="1:10" s="33" customFormat="1" x14ac:dyDescent="0.25">
      <c r="A26" s="29" t="s">
        <v>17</v>
      </c>
      <c r="B26" s="28" t="s">
        <v>16</v>
      </c>
      <c r="C26" s="64"/>
      <c r="D26" s="65">
        <v>0</v>
      </c>
      <c r="E26" s="65">
        <v>21150</v>
      </c>
      <c r="F26" s="66">
        <v>69763.91</v>
      </c>
      <c r="G26" s="66">
        <v>21150</v>
      </c>
      <c r="H26" s="66">
        <v>670162.46000000008</v>
      </c>
      <c r="I26" s="67">
        <v>686107.32</v>
      </c>
      <c r="J26" s="68">
        <v>1001512.4600000001</v>
      </c>
    </row>
    <row r="27" spans="1:10" x14ac:dyDescent="0.25">
      <c r="A27" s="29" t="s">
        <v>19</v>
      </c>
      <c r="B27" s="28" t="s">
        <v>18</v>
      </c>
      <c r="C27" s="64">
        <v>424258.71</v>
      </c>
      <c r="D27" s="65">
        <v>724915.64</v>
      </c>
      <c r="E27" s="65">
        <v>1172402.32</v>
      </c>
      <c r="F27" s="66">
        <v>3298330.12</v>
      </c>
      <c r="G27" s="66">
        <v>2030515.84</v>
      </c>
      <c r="H27" s="66">
        <v>4556933.54</v>
      </c>
      <c r="I27" s="67">
        <v>2557286.7999999998</v>
      </c>
      <c r="J27" s="68">
        <v>5404485.8500000006</v>
      </c>
    </row>
    <row r="28" spans="1:10" x14ac:dyDescent="0.25">
      <c r="A28" s="29"/>
      <c r="B28" s="28" t="s">
        <v>120</v>
      </c>
      <c r="C28" s="64">
        <v>2801457.8699999996</v>
      </c>
      <c r="D28" s="65">
        <v>1840518.9499999997</v>
      </c>
      <c r="E28" s="65">
        <v>3852940.5799999996</v>
      </c>
      <c r="F28" s="66">
        <v>3155862.5900000003</v>
      </c>
      <c r="G28" s="66">
        <v>4852554.42</v>
      </c>
      <c r="H28" s="66">
        <v>5257324.040000001</v>
      </c>
      <c r="I28" s="67">
        <v>6136129.1499999994</v>
      </c>
      <c r="J28" s="68">
        <v>7717857.1199999992</v>
      </c>
    </row>
    <row r="29" spans="1:10" x14ac:dyDescent="0.25">
      <c r="A29" s="31" t="s">
        <v>15</v>
      </c>
      <c r="B29" s="34" t="s">
        <v>135</v>
      </c>
      <c r="C29" s="61">
        <f>+C28+C27+C26</f>
        <v>3225716.5799999996</v>
      </c>
      <c r="D29" s="62">
        <f t="shared" ref="D29:J29" si="3">+D28+D27+D26</f>
        <v>2565434.59</v>
      </c>
      <c r="E29" s="62">
        <f t="shared" si="3"/>
        <v>5046492.8999999994</v>
      </c>
      <c r="F29" s="62">
        <f t="shared" si="3"/>
        <v>6523956.620000001</v>
      </c>
      <c r="G29" s="62">
        <f t="shared" si="3"/>
        <v>6904220.2599999998</v>
      </c>
      <c r="H29" s="62">
        <f t="shared" si="3"/>
        <v>10484420.040000003</v>
      </c>
      <c r="I29" s="62">
        <f t="shared" si="3"/>
        <v>9379523.2699999996</v>
      </c>
      <c r="J29" s="63">
        <f t="shared" si="3"/>
        <v>14123855.43</v>
      </c>
    </row>
    <row r="30" spans="1:10" x14ac:dyDescent="0.25">
      <c r="A30" s="29" t="s">
        <v>22</v>
      </c>
      <c r="B30" s="35" t="s">
        <v>21</v>
      </c>
      <c r="C30" s="64">
        <v>43484.24</v>
      </c>
      <c r="D30" s="65">
        <v>47569.55</v>
      </c>
      <c r="E30" s="65">
        <v>78419.09</v>
      </c>
      <c r="F30" s="66">
        <v>112868.86000000002</v>
      </c>
      <c r="G30" s="66">
        <v>110212.56</v>
      </c>
      <c r="H30" s="66">
        <v>179333.23</v>
      </c>
      <c r="I30" s="67">
        <v>153231.07999999999</v>
      </c>
      <c r="J30" s="68">
        <v>238088.17</v>
      </c>
    </row>
    <row r="31" spans="1:10" ht="30" x14ac:dyDescent="0.25">
      <c r="A31" s="29" t="s">
        <v>24</v>
      </c>
      <c r="B31" s="35" t="s">
        <v>23</v>
      </c>
      <c r="C31" s="64"/>
      <c r="D31" s="65"/>
      <c r="E31" s="65"/>
      <c r="F31" s="66"/>
      <c r="G31" s="66"/>
      <c r="H31" s="66"/>
      <c r="I31" s="67"/>
      <c r="J31" s="68"/>
    </row>
    <row r="32" spans="1:10" x14ac:dyDescent="0.25">
      <c r="A32" s="29" t="s">
        <v>26</v>
      </c>
      <c r="B32" s="28" t="s">
        <v>25</v>
      </c>
      <c r="C32" s="64">
        <v>0.03</v>
      </c>
      <c r="D32" s="65">
        <v>0.01</v>
      </c>
      <c r="E32" s="65">
        <v>0.03</v>
      </c>
      <c r="F32" s="66">
        <v>0.01</v>
      </c>
      <c r="G32" s="66">
        <v>0.03</v>
      </c>
      <c r="H32" s="66">
        <v>0.01</v>
      </c>
      <c r="I32" s="67">
        <v>0.03</v>
      </c>
      <c r="J32" s="68">
        <v>100</v>
      </c>
    </row>
    <row r="33" spans="1:10" x14ac:dyDescent="0.25">
      <c r="A33" s="29" t="s">
        <v>28</v>
      </c>
      <c r="B33" s="28" t="s">
        <v>27</v>
      </c>
      <c r="C33" s="69"/>
      <c r="D33" s="70"/>
      <c r="E33" s="70"/>
      <c r="F33" s="71"/>
      <c r="G33" s="71"/>
      <c r="H33" s="71"/>
      <c r="I33" s="72"/>
      <c r="J33" s="73"/>
    </row>
    <row r="34" spans="1:10" x14ac:dyDescent="0.25">
      <c r="A34" s="29" t="s">
        <v>30</v>
      </c>
      <c r="B34" s="28" t="s">
        <v>29</v>
      </c>
      <c r="C34" s="69">
        <v>12190.49</v>
      </c>
      <c r="D34" s="70">
        <v>10614.529999999999</v>
      </c>
      <c r="E34" s="70">
        <v>35669.72</v>
      </c>
      <c r="F34" s="71">
        <v>61091.95</v>
      </c>
      <c r="G34" s="71">
        <v>57222.45</v>
      </c>
      <c r="H34" s="71">
        <v>240883.17000000004</v>
      </c>
      <c r="I34" s="72">
        <v>87623.91</v>
      </c>
      <c r="J34" s="73">
        <v>335471.78000000003</v>
      </c>
    </row>
    <row r="35" spans="1:10" x14ac:dyDescent="0.25">
      <c r="A35" s="31" t="s">
        <v>20</v>
      </c>
      <c r="B35" s="34" t="s">
        <v>119</v>
      </c>
      <c r="C35" s="61">
        <f>+C34+C33+C32+C31+C30</f>
        <v>55674.759999999995</v>
      </c>
      <c r="D35" s="62">
        <f t="shared" ref="D35:J35" si="4">+D34+D33+D32+D31+D30</f>
        <v>58184.090000000004</v>
      </c>
      <c r="E35" s="62">
        <f t="shared" si="4"/>
        <v>114088.84</v>
      </c>
      <c r="F35" s="62">
        <f t="shared" si="4"/>
        <v>173960.82</v>
      </c>
      <c r="G35" s="62">
        <f t="shared" si="4"/>
        <v>167435.03999999998</v>
      </c>
      <c r="H35" s="62">
        <f t="shared" si="4"/>
        <v>420216.41000000003</v>
      </c>
      <c r="I35" s="62">
        <f t="shared" si="4"/>
        <v>240855.02</v>
      </c>
      <c r="J35" s="63">
        <f t="shared" si="4"/>
        <v>573659.95000000007</v>
      </c>
    </row>
    <row r="36" spans="1:10" x14ac:dyDescent="0.25">
      <c r="A36" s="29" t="s">
        <v>33</v>
      </c>
      <c r="B36" s="28" t="s">
        <v>32</v>
      </c>
      <c r="C36" s="69"/>
      <c r="D36" s="70"/>
      <c r="E36" s="70"/>
      <c r="F36" s="71"/>
      <c r="G36" s="71"/>
      <c r="H36" s="71"/>
      <c r="I36" s="72"/>
      <c r="J36" s="73"/>
    </row>
    <row r="37" spans="1:10" x14ac:dyDescent="0.25">
      <c r="A37" s="29" t="s">
        <v>34</v>
      </c>
      <c r="B37" s="28" t="s">
        <v>0</v>
      </c>
      <c r="C37" s="69"/>
      <c r="D37" s="70">
        <v>0</v>
      </c>
      <c r="E37" s="70"/>
      <c r="F37" s="71">
        <v>0</v>
      </c>
      <c r="G37" s="71"/>
      <c r="H37" s="71">
        <v>0</v>
      </c>
      <c r="I37" s="72"/>
      <c r="J37" s="73">
        <v>747012.8</v>
      </c>
    </row>
    <row r="38" spans="1:10" x14ac:dyDescent="0.25">
      <c r="A38" s="29" t="s">
        <v>35</v>
      </c>
      <c r="B38" s="28" t="s">
        <v>1</v>
      </c>
      <c r="C38" s="69"/>
      <c r="D38" s="70"/>
      <c r="E38" s="70"/>
      <c r="F38" s="71"/>
      <c r="G38" s="71"/>
      <c r="H38" s="71"/>
      <c r="I38" s="72"/>
      <c r="J38" s="73"/>
    </row>
    <row r="39" spans="1:10" x14ac:dyDescent="0.25">
      <c r="A39" s="29" t="s">
        <v>37</v>
      </c>
      <c r="B39" s="28" t="s">
        <v>36</v>
      </c>
      <c r="C39" s="64"/>
      <c r="D39" s="65"/>
      <c r="E39" s="65"/>
      <c r="F39" s="66"/>
      <c r="G39" s="66"/>
      <c r="H39" s="66"/>
      <c r="I39" s="67"/>
      <c r="J39" s="68"/>
    </row>
    <row r="40" spans="1:10" x14ac:dyDescent="0.25">
      <c r="A40" s="29" t="s">
        <v>38</v>
      </c>
      <c r="B40" s="28" t="s">
        <v>2</v>
      </c>
      <c r="C40" s="64"/>
      <c r="D40" s="65"/>
      <c r="E40" s="65"/>
      <c r="F40" s="66"/>
      <c r="G40" s="66"/>
      <c r="H40" s="66"/>
      <c r="I40" s="67"/>
      <c r="J40" s="68"/>
    </row>
    <row r="41" spans="1:10" x14ac:dyDescent="0.25">
      <c r="A41" s="31" t="s">
        <v>31</v>
      </c>
      <c r="B41" s="34" t="s">
        <v>118</v>
      </c>
      <c r="C41" s="61">
        <f>+C40+C39+C38+C37+C36</f>
        <v>0</v>
      </c>
      <c r="D41" s="62">
        <f t="shared" ref="D41:J41" si="5">+D40+D39+D38+D37+D36</f>
        <v>0</v>
      </c>
      <c r="E41" s="62">
        <f t="shared" si="5"/>
        <v>0</v>
      </c>
      <c r="F41" s="62">
        <f t="shared" si="5"/>
        <v>0</v>
      </c>
      <c r="G41" s="62">
        <f t="shared" si="5"/>
        <v>0</v>
      </c>
      <c r="H41" s="62">
        <f t="shared" si="5"/>
        <v>0</v>
      </c>
      <c r="I41" s="62">
        <f t="shared" si="5"/>
        <v>0</v>
      </c>
      <c r="J41" s="63">
        <f t="shared" si="5"/>
        <v>747012.8</v>
      </c>
    </row>
    <row r="42" spans="1:10" x14ac:dyDescent="0.25">
      <c r="A42" s="29" t="s">
        <v>41</v>
      </c>
      <c r="B42" s="28" t="s">
        <v>40</v>
      </c>
      <c r="C42" s="69"/>
      <c r="D42" s="70"/>
      <c r="E42" s="70"/>
      <c r="F42" s="71"/>
      <c r="G42" s="71"/>
      <c r="H42" s="71"/>
      <c r="I42" s="72"/>
      <c r="J42" s="73"/>
    </row>
    <row r="43" spans="1:10" x14ac:dyDescent="0.25">
      <c r="A43" s="29" t="s">
        <v>43</v>
      </c>
      <c r="B43" s="28" t="s">
        <v>42</v>
      </c>
      <c r="C43" s="69"/>
      <c r="D43" s="70"/>
      <c r="E43" s="70"/>
      <c r="F43" s="71"/>
      <c r="G43" s="71"/>
      <c r="H43" s="71"/>
      <c r="I43" s="72"/>
      <c r="J43" s="73"/>
    </row>
    <row r="44" spans="1:10" x14ac:dyDescent="0.25">
      <c r="A44" s="29" t="s">
        <v>45</v>
      </c>
      <c r="B44" s="28" t="s">
        <v>44</v>
      </c>
      <c r="C44" s="69"/>
      <c r="D44" s="70"/>
      <c r="E44" s="70"/>
      <c r="F44" s="71"/>
      <c r="G44" s="71"/>
      <c r="H44" s="71"/>
      <c r="I44" s="72"/>
      <c r="J44" s="73"/>
    </row>
    <row r="45" spans="1:10" x14ac:dyDescent="0.25">
      <c r="A45" s="29" t="s">
        <v>47</v>
      </c>
      <c r="B45" s="28" t="s">
        <v>46</v>
      </c>
      <c r="C45" s="74"/>
      <c r="D45" s="75"/>
      <c r="E45" s="75"/>
      <c r="F45" s="76"/>
      <c r="G45" s="76"/>
      <c r="H45" s="76"/>
      <c r="I45" s="77"/>
      <c r="J45" s="78"/>
    </row>
    <row r="46" spans="1:10" x14ac:dyDescent="0.25">
      <c r="A46" s="31" t="s">
        <v>39</v>
      </c>
      <c r="B46" s="32" t="s">
        <v>117</v>
      </c>
      <c r="C46" s="61">
        <f>+C45+C44+C43+C42</f>
        <v>0</v>
      </c>
      <c r="D46" s="62">
        <f t="shared" ref="D46:J46" si="6">+D45+D44+D43+D42</f>
        <v>0</v>
      </c>
      <c r="E46" s="62">
        <f t="shared" si="6"/>
        <v>0</v>
      </c>
      <c r="F46" s="62">
        <f t="shared" si="6"/>
        <v>0</v>
      </c>
      <c r="G46" s="62">
        <f t="shared" si="6"/>
        <v>0</v>
      </c>
      <c r="H46" s="62">
        <f t="shared" si="6"/>
        <v>0</v>
      </c>
      <c r="I46" s="62">
        <f t="shared" si="6"/>
        <v>0</v>
      </c>
      <c r="J46" s="63">
        <f t="shared" si="6"/>
        <v>0</v>
      </c>
    </row>
    <row r="47" spans="1:10" x14ac:dyDescent="0.25">
      <c r="A47" s="29" t="s">
        <v>50</v>
      </c>
      <c r="B47" s="28" t="s">
        <v>49</v>
      </c>
      <c r="C47" s="74"/>
      <c r="D47" s="75"/>
      <c r="E47" s="75"/>
      <c r="F47" s="76"/>
      <c r="G47" s="76"/>
      <c r="H47" s="76"/>
      <c r="I47" s="77"/>
      <c r="J47" s="78"/>
    </row>
    <row r="48" spans="1:10" x14ac:dyDescent="0.25">
      <c r="A48" s="29" t="s">
        <v>52</v>
      </c>
      <c r="B48" s="28" t="s">
        <v>51</v>
      </c>
      <c r="C48" s="74"/>
      <c r="D48" s="75"/>
      <c r="E48" s="75"/>
      <c r="F48" s="76"/>
      <c r="G48" s="76"/>
      <c r="H48" s="76"/>
      <c r="I48" s="77"/>
      <c r="J48" s="78"/>
    </row>
    <row r="49" spans="1:10" x14ac:dyDescent="0.25">
      <c r="A49" s="29" t="s">
        <v>54</v>
      </c>
      <c r="B49" s="28" t="s">
        <v>53</v>
      </c>
      <c r="C49" s="74"/>
      <c r="D49" s="75"/>
      <c r="E49" s="75"/>
      <c r="F49" s="76"/>
      <c r="G49" s="76"/>
      <c r="H49" s="76"/>
      <c r="I49" s="77"/>
      <c r="J49" s="78"/>
    </row>
    <row r="50" spans="1:10" x14ac:dyDescent="0.25">
      <c r="A50" s="29" t="s">
        <v>56</v>
      </c>
      <c r="B50" s="28" t="s">
        <v>55</v>
      </c>
      <c r="C50" s="74"/>
      <c r="D50" s="75"/>
      <c r="E50" s="75"/>
      <c r="F50" s="76"/>
      <c r="G50" s="76"/>
      <c r="H50" s="76"/>
      <c r="I50" s="77"/>
      <c r="J50" s="78"/>
    </row>
    <row r="51" spans="1:10" x14ac:dyDescent="0.25">
      <c r="A51" s="31" t="s">
        <v>48</v>
      </c>
      <c r="B51" s="34" t="s">
        <v>116</v>
      </c>
      <c r="C51" s="61">
        <f>+C50+C49+C48+C47</f>
        <v>0</v>
      </c>
      <c r="D51" s="62">
        <f t="shared" ref="D51:J51" si="7">+D50+D49+D48+D47</f>
        <v>0</v>
      </c>
      <c r="E51" s="62">
        <f t="shared" si="7"/>
        <v>0</v>
      </c>
      <c r="F51" s="62">
        <f t="shared" si="7"/>
        <v>0</v>
      </c>
      <c r="G51" s="62">
        <f t="shared" si="7"/>
        <v>0</v>
      </c>
      <c r="H51" s="62">
        <f t="shared" si="7"/>
        <v>0</v>
      </c>
      <c r="I51" s="62">
        <f t="shared" si="7"/>
        <v>0</v>
      </c>
      <c r="J51" s="63">
        <f t="shared" si="7"/>
        <v>0</v>
      </c>
    </row>
    <row r="52" spans="1:10" x14ac:dyDescent="0.25">
      <c r="A52" s="29" t="s">
        <v>59</v>
      </c>
      <c r="B52" s="28" t="s">
        <v>58</v>
      </c>
      <c r="C52" s="74">
        <v>38348.71</v>
      </c>
      <c r="D52" s="75">
        <v>183624.95999999999</v>
      </c>
      <c r="E52" s="75">
        <v>137004.00999999998</v>
      </c>
      <c r="F52" s="76">
        <v>495244.72</v>
      </c>
      <c r="G52" s="76">
        <v>193632.15000000002</v>
      </c>
      <c r="H52" s="76">
        <v>1133892.1299999999</v>
      </c>
      <c r="I52" s="77">
        <v>634528.66999999993</v>
      </c>
      <c r="J52" s="78">
        <v>1528495.39</v>
      </c>
    </row>
    <row r="53" spans="1:10" x14ac:dyDescent="0.25">
      <c r="A53" s="29" t="s">
        <v>61</v>
      </c>
      <c r="B53" s="28" t="s">
        <v>60</v>
      </c>
      <c r="C53" s="74"/>
      <c r="D53" s="75">
        <v>6192.18</v>
      </c>
      <c r="E53" s="75"/>
      <c r="F53" s="76">
        <v>28148.57</v>
      </c>
      <c r="G53" s="76">
        <v>233.26</v>
      </c>
      <c r="H53" s="76">
        <v>70267.040000000008</v>
      </c>
      <c r="I53" s="77">
        <v>28488.32</v>
      </c>
      <c r="J53" s="78">
        <v>92873.540000000008</v>
      </c>
    </row>
    <row r="54" spans="1:10" ht="15.75" thickBot="1" x14ac:dyDescent="0.3">
      <c r="A54" s="31" t="s">
        <v>57</v>
      </c>
      <c r="B54" s="32" t="s">
        <v>115</v>
      </c>
      <c r="C54" s="61">
        <f>+C53+C52</f>
        <v>38348.71</v>
      </c>
      <c r="D54" s="62">
        <f t="shared" ref="D54:J54" si="8">+D53+D52</f>
        <v>189817.13999999998</v>
      </c>
      <c r="E54" s="62">
        <f t="shared" si="8"/>
        <v>137004.00999999998</v>
      </c>
      <c r="F54" s="62">
        <f t="shared" si="8"/>
        <v>523393.29</v>
      </c>
      <c r="G54" s="62">
        <f t="shared" si="8"/>
        <v>193865.41000000003</v>
      </c>
      <c r="H54" s="62">
        <f t="shared" si="8"/>
        <v>1204159.17</v>
      </c>
      <c r="I54" s="62">
        <f t="shared" si="8"/>
        <v>663016.98999999987</v>
      </c>
      <c r="J54" s="63">
        <f t="shared" si="8"/>
        <v>1621368.93</v>
      </c>
    </row>
    <row r="55" spans="1:10" ht="18.75" thickTop="1" thickBot="1" x14ac:dyDescent="0.3">
      <c r="A55" s="36" t="s">
        <v>121</v>
      </c>
      <c r="B55" s="37" t="s">
        <v>140</v>
      </c>
      <c r="C55" s="79"/>
      <c r="D55" s="80">
        <v>3617.74</v>
      </c>
      <c r="E55" s="80"/>
      <c r="F55" s="80">
        <v>0</v>
      </c>
      <c r="G55" s="81"/>
      <c r="H55" s="81">
        <v>0</v>
      </c>
      <c r="I55" s="81"/>
      <c r="J55" s="82">
        <v>0</v>
      </c>
    </row>
    <row r="56" spans="1:10" s="23" customFormat="1" ht="16.5" thickTop="1" thickBot="1" x14ac:dyDescent="0.3">
      <c r="A56" s="279" t="s">
        <v>151</v>
      </c>
      <c r="B56" s="280"/>
      <c r="C56" s="83">
        <f>+C55+C54+C51+C46+C41+C35+C29+C25</f>
        <v>3319740.05</v>
      </c>
      <c r="D56" s="84">
        <f t="shared" ref="D56:J56" si="9">D55+D54+D51+D46+D41+D35+D29+D25</f>
        <v>2817053.5599999996</v>
      </c>
      <c r="E56" s="84">
        <f t="shared" si="9"/>
        <v>5297585.7499999991</v>
      </c>
      <c r="F56" s="84">
        <f t="shared" si="9"/>
        <v>7221310.7300000014</v>
      </c>
      <c r="G56" s="84">
        <f t="shared" si="9"/>
        <v>7265520.71</v>
      </c>
      <c r="H56" s="84">
        <f t="shared" si="9"/>
        <v>12108795.620000003</v>
      </c>
      <c r="I56" s="84">
        <f t="shared" si="9"/>
        <v>10283395.279999999</v>
      </c>
      <c r="J56" s="85">
        <f t="shared" si="9"/>
        <v>17065897.109999999</v>
      </c>
    </row>
    <row r="57" spans="1:10" ht="16.5" thickTop="1" thickBot="1" x14ac:dyDescent="0.3">
      <c r="A57" s="264" t="s">
        <v>156</v>
      </c>
      <c r="B57" s="265"/>
      <c r="C57" s="2"/>
      <c r="D57" s="86">
        <v>0</v>
      </c>
      <c r="E57" s="3"/>
      <c r="F57" s="86">
        <v>0</v>
      </c>
      <c r="G57" s="3"/>
      <c r="H57" s="86">
        <v>0</v>
      </c>
      <c r="I57" s="3"/>
      <c r="J57" s="88">
        <v>0</v>
      </c>
    </row>
    <row r="58" spans="1:10" ht="16.5" thickTop="1" thickBot="1" x14ac:dyDescent="0.3">
      <c r="A58" s="279" t="s">
        <v>133</v>
      </c>
      <c r="B58" s="280"/>
      <c r="C58" s="83">
        <f>+C56+C14</f>
        <v>3319740.05</v>
      </c>
      <c r="D58" s="84">
        <f>+D56+D14</f>
        <v>2817053.5599999996</v>
      </c>
      <c r="E58" s="84">
        <f>+E56+C14</f>
        <v>5297585.7499999991</v>
      </c>
      <c r="F58" s="84">
        <f>+F56+D14</f>
        <v>7221310.7300000014</v>
      </c>
      <c r="G58" s="84">
        <f>+G56+C14</f>
        <v>7265520.71</v>
      </c>
      <c r="H58" s="84">
        <f>+H56+D14</f>
        <v>12108795.620000003</v>
      </c>
      <c r="I58" s="84">
        <f>+I56+C14</f>
        <v>10283395.279999999</v>
      </c>
      <c r="J58" s="85">
        <f>+J56+D14</f>
        <v>17065897.109999999</v>
      </c>
    </row>
    <row r="59" spans="1:10" ht="16.5" thickTop="1" thickBot="1" x14ac:dyDescent="0.3">
      <c r="A59" s="264" t="s">
        <v>157</v>
      </c>
      <c r="B59" s="265"/>
      <c r="C59" s="2"/>
      <c r="D59" s="87">
        <f>+D57+$D15</f>
        <v>0</v>
      </c>
      <c r="E59" s="3"/>
      <c r="F59" s="87">
        <f>+F57+$D15</f>
        <v>0</v>
      </c>
      <c r="G59" s="3"/>
      <c r="H59" s="87">
        <f>+H57+$D15</f>
        <v>0</v>
      </c>
      <c r="I59" s="3"/>
      <c r="J59" s="87">
        <f>+J57+$D15</f>
        <v>0</v>
      </c>
    </row>
    <row r="60" spans="1:10" ht="18.95" customHeight="1" thickTop="1" thickBot="1" x14ac:dyDescent="0.3">
      <c r="B60" s="39"/>
      <c r="C60" s="38"/>
      <c r="D60" s="38"/>
      <c r="E60" s="38"/>
      <c r="F60" s="38"/>
      <c r="G60" s="38"/>
      <c r="H60" s="38"/>
      <c r="I60" s="38"/>
      <c r="J60" s="38"/>
    </row>
    <row r="61" spans="1:10" ht="21" customHeight="1" thickTop="1" thickBot="1" x14ac:dyDescent="0.3">
      <c r="A61" s="270" t="s">
        <v>130</v>
      </c>
      <c r="B61" s="276" t="s">
        <v>131</v>
      </c>
      <c r="C61" s="274" t="s">
        <v>122</v>
      </c>
      <c r="D61" s="274"/>
      <c r="E61" s="274"/>
      <c r="F61" s="274"/>
      <c r="G61" s="274"/>
      <c r="H61" s="274"/>
      <c r="I61" s="274"/>
      <c r="J61" s="275"/>
    </row>
    <row r="62" spans="1:10" ht="33" customHeight="1" thickTop="1" x14ac:dyDescent="0.25">
      <c r="A62" s="271"/>
      <c r="B62" s="277"/>
      <c r="C62" s="268" t="s">
        <v>173</v>
      </c>
      <c r="D62" s="269"/>
      <c r="E62" s="260" t="s">
        <v>174</v>
      </c>
      <c r="F62" s="261"/>
      <c r="G62" s="262" t="s">
        <v>175</v>
      </c>
      <c r="H62" s="261"/>
      <c r="I62" s="262" t="s">
        <v>176</v>
      </c>
      <c r="J62" s="263"/>
    </row>
    <row r="63" spans="1:10" ht="37.5" customHeight="1" thickBot="1" x14ac:dyDescent="0.3">
      <c r="A63" s="272"/>
      <c r="B63" s="278"/>
      <c r="C63" s="15" t="s">
        <v>139</v>
      </c>
      <c r="D63" s="14" t="s">
        <v>178</v>
      </c>
      <c r="E63" s="15" t="s">
        <v>139</v>
      </c>
      <c r="F63" s="14" t="s">
        <v>152</v>
      </c>
      <c r="G63" s="15" t="s">
        <v>139</v>
      </c>
      <c r="H63" s="14" t="s">
        <v>152</v>
      </c>
      <c r="I63" s="15" t="s">
        <v>139</v>
      </c>
      <c r="J63" s="16" t="s">
        <v>4</v>
      </c>
    </row>
    <row r="64" spans="1:10" ht="15.75" thickTop="1" x14ac:dyDescent="0.25">
      <c r="A64" s="29" t="s">
        <v>64</v>
      </c>
      <c r="B64" s="28" t="s">
        <v>63</v>
      </c>
      <c r="C64" s="89">
        <v>295045.23</v>
      </c>
      <c r="D64" s="90">
        <f>439348.62-26525.46</f>
        <v>412823.16</v>
      </c>
      <c r="E64" s="90">
        <v>581985.88</v>
      </c>
      <c r="F64" s="90">
        <v>730125.54</v>
      </c>
      <c r="G64" s="90">
        <v>973027.67</v>
      </c>
      <c r="H64" s="90">
        <v>1572135.1400000001</v>
      </c>
      <c r="I64" s="90">
        <v>1755269.58</v>
      </c>
      <c r="J64" s="91">
        <v>1954839.6</v>
      </c>
    </row>
    <row r="65" spans="1:10" x14ac:dyDescent="0.25">
      <c r="A65" s="29" t="s">
        <v>66</v>
      </c>
      <c r="B65" s="28" t="s">
        <v>65</v>
      </c>
      <c r="C65" s="92">
        <v>16826.969999999998</v>
      </c>
      <c r="D65" s="93">
        <f>39814.77-8128.57</f>
        <v>31686.199999999997</v>
      </c>
      <c r="E65" s="93">
        <v>34852.5</v>
      </c>
      <c r="F65" s="93">
        <v>40718.75</v>
      </c>
      <c r="G65" s="93">
        <v>73080.38</v>
      </c>
      <c r="H65" s="93">
        <v>115371.78</v>
      </c>
      <c r="I65" s="93">
        <v>114258.38</v>
      </c>
      <c r="J65" s="94">
        <v>132151.95000000001</v>
      </c>
    </row>
    <row r="66" spans="1:10" x14ac:dyDescent="0.25">
      <c r="A66" s="29" t="s">
        <v>68</v>
      </c>
      <c r="B66" s="28" t="s">
        <v>67</v>
      </c>
      <c r="C66" s="95">
        <v>448847.84999999992</v>
      </c>
      <c r="D66" s="96">
        <v>1181947.29</v>
      </c>
      <c r="E66" s="96">
        <v>1461483.4300000002</v>
      </c>
      <c r="F66" s="96">
        <v>2571411.3499999996</v>
      </c>
      <c r="G66" s="96">
        <v>1661444.0500000003</v>
      </c>
      <c r="H66" s="96">
        <v>3957633.6799999997</v>
      </c>
      <c r="I66" s="96">
        <v>2609210.44</v>
      </c>
      <c r="J66" s="97">
        <v>5843205.9199999999</v>
      </c>
    </row>
    <row r="67" spans="1:10" x14ac:dyDescent="0.25">
      <c r="A67" s="29" t="s">
        <v>69</v>
      </c>
      <c r="B67" s="28" t="s">
        <v>14</v>
      </c>
      <c r="C67" s="92">
        <v>612364.47</v>
      </c>
      <c r="D67" s="93">
        <f>1302814.78-1080</f>
        <v>1301734.78</v>
      </c>
      <c r="E67" s="93">
        <v>1930201.2200000002</v>
      </c>
      <c r="F67" s="93">
        <v>2551301.7599999998</v>
      </c>
      <c r="G67" s="93">
        <v>2712610.8</v>
      </c>
      <c r="H67" s="93">
        <v>3992213.35</v>
      </c>
      <c r="I67" s="93">
        <v>4334212.3899999997</v>
      </c>
      <c r="J67" s="94">
        <v>5809576.5200000005</v>
      </c>
    </row>
    <row r="68" spans="1:10" x14ac:dyDescent="0.25">
      <c r="A68" s="29" t="s">
        <v>71</v>
      </c>
      <c r="B68" s="28" t="s">
        <v>70</v>
      </c>
      <c r="C68" s="92"/>
      <c r="D68" s="93"/>
      <c r="E68" s="93"/>
      <c r="F68" s="93"/>
      <c r="G68" s="93"/>
      <c r="H68" s="93"/>
      <c r="I68" s="93"/>
      <c r="J68" s="94"/>
    </row>
    <row r="69" spans="1:10" x14ac:dyDescent="0.25">
      <c r="A69" s="29" t="s">
        <v>72</v>
      </c>
      <c r="B69" s="28" t="s">
        <v>12</v>
      </c>
      <c r="C69" s="95"/>
      <c r="D69" s="96"/>
      <c r="E69" s="96"/>
      <c r="F69" s="96"/>
      <c r="G69" s="96"/>
      <c r="H69" s="96"/>
      <c r="I69" s="96"/>
      <c r="J69" s="97"/>
    </row>
    <row r="70" spans="1:10" x14ac:dyDescent="0.25">
      <c r="A70" s="29" t="s">
        <v>74</v>
      </c>
      <c r="B70" s="28" t="s">
        <v>73</v>
      </c>
      <c r="C70" s="95">
        <v>27709.21</v>
      </c>
      <c r="D70" s="96">
        <v>9909.1</v>
      </c>
      <c r="E70" s="96">
        <v>27709.21</v>
      </c>
      <c r="F70" s="96">
        <v>9909.1</v>
      </c>
      <c r="G70" s="96">
        <v>27709.21</v>
      </c>
      <c r="H70" s="96">
        <v>9909.1</v>
      </c>
      <c r="I70" s="96">
        <v>27709.21</v>
      </c>
      <c r="J70" s="97">
        <v>23792.28</v>
      </c>
    </row>
    <row r="71" spans="1:10" x14ac:dyDescent="0.25">
      <c r="A71" s="29" t="s">
        <v>76</v>
      </c>
      <c r="B71" s="28" t="s">
        <v>75</v>
      </c>
      <c r="C71" s="92"/>
      <c r="D71" s="93"/>
      <c r="E71" s="93"/>
      <c r="F71" s="93"/>
      <c r="G71" s="93"/>
      <c r="H71" s="93"/>
      <c r="I71" s="93"/>
      <c r="J71" s="94"/>
    </row>
    <row r="72" spans="1:10" x14ac:dyDescent="0.25">
      <c r="A72" s="29" t="s">
        <v>78</v>
      </c>
      <c r="B72" s="28" t="s">
        <v>77</v>
      </c>
      <c r="C72" s="92"/>
      <c r="D72" s="93"/>
      <c r="E72" s="93"/>
      <c r="F72" s="93">
        <v>0</v>
      </c>
      <c r="G72" s="93"/>
      <c r="H72" s="93">
        <v>3000</v>
      </c>
      <c r="I72" s="93"/>
      <c r="J72" s="94">
        <v>3000</v>
      </c>
    </row>
    <row r="73" spans="1:10" x14ac:dyDescent="0.25">
      <c r="A73" s="29" t="s">
        <v>80</v>
      </c>
      <c r="B73" s="28" t="s">
        <v>79</v>
      </c>
      <c r="C73" s="92"/>
      <c r="D73" s="93">
        <v>4373.76</v>
      </c>
      <c r="E73" s="93">
        <v>1987.17</v>
      </c>
      <c r="F73" s="93">
        <v>6489.57</v>
      </c>
      <c r="G73" s="93">
        <v>4545.84</v>
      </c>
      <c r="H73" s="93">
        <v>21988.639999999999</v>
      </c>
      <c r="I73" s="93">
        <v>5368.04</v>
      </c>
      <c r="J73" s="94">
        <v>44934.94</v>
      </c>
    </row>
    <row r="74" spans="1:10" x14ac:dyDescent="0.25">
      <c r="A74" s="31" t="s">
        <v>62</v>
      </c>
      <c r="B74" s="34" t="s">
        <v>127</v>
      </c>
      <c r="C74" s="98">
        <f>SUM(C64:C73)</f>
        <v>1400793.7299999997</v>
      </c>
      <c r="D74" s="99">
        <f t="shared" ref="D74:J74" si="10">SUM(D64:D73)</f>
        <v>2942474.2899999996</v>
      </c>
      <c r="E74" s="99">
        <f t="shared" si="10"/>
        <v>4038219.41</v>
      </c>
      <c r="F74" s="99">
        <f t="shared" si="10"/>
        <v>5909956.0699999994</v>
      </c>
      <c r="G74" s="99">
        <f t="shared" si="10"/>
        <v>5452417.9500000002</v>
      </c>
      <c r="H74" s="99">
        <f t="shared" si="10"/>
        <v>9672251.6899999995</v>
      </c>
      <c r="I74" s="99">
        <f t="shared" si="10"/>
        <v>8846028.0399999991</v>
      </c>
      <c r="J74" s="100">
        <f t="shared" si="10"/>
        <v>13811501.209999999</v>
      </c>
    </row>
    <row r="75" spans="1:10" x14ac:dyDescent="0.25">
      <c r="A75" s="29" t="s">
        <v>83</v>
      </c>
      <c r="B75" s="28" t="s">
        <v>82</v>
      </c>
      <c r="C75" s="101"/>
      <c r="D75" s="102"/>
      <c r="E75" s="93"/>
      <c r="F75" s="93"/>
      <c r="G75" s="93"/>
      <c r="H75" s="93"/>
      <c r="I75" s="93"/>
      <c r="J75" s="94"/>
    </row>
    <row r="76" spans="1:10" x14ac:dyDescent="0.25">
      <c r="A76" s="29" t="s">
        <v>85</v>
      </c>
      <c r="B76" s="28" t="s">
        <v>84</v>
      </c>
      <c r="C76" s="95"/>
      <c r="D76" s="96"/>
      <c r="E76" s="96"/>
      <c r="F76" s="96"/>
      <c r="G76" s="96"/>
      <c r="H76" s="96"/>
      <c r="I76" s="96"/>
      <c r="J76" s="97"/>
    </row>
    <row r="77" spans="1:10" x14ac:dyDescent="0.25">
      <c r="A77" s="29" t="s">
        <v>86</v>
      </c>
      <c r="B77" s="28" t="s">
        <v>0</v>
      </c>
      <c r="C77" s="92"/>
      <c r="D77" s="93">
        <v>0</v>
      </c>
      <c r="E77" s="93"/>
      <c r="F77" s="93">
        <v>0</v>
      </c>
      <c r="G77" s="93"/>
      <c r="H77" s="93">
        <v>0</v>
      </c>
      <c r="I77" s="93"/>
      <c r="J77" s="94">
        <v>692012.8</v>
      </c>
    </row>
    <row r="78" spans="1:10" x14ac:dyDescent="0.25">
      <c r="A78" s="29" t="s">
        <v>87</v>
      </c>
      <c r="B78" s="28" t="s">
        <v>1</v>
      </c>
      <c r="C78" s="92"/>
      <c r="D78" s="93"/>
      <c r="E78" s="93"/>
      <c r="F78" s="93"/>
      <c r="G78" s="93"/>
      <c r="H78" s="93"/>
      <c r="I78" s="93"/>
      <c r="J78" s="94"/>
    </row>
    <row r="79" spans="1:10" x14ac:dyDescent="0.25">
      <c r="A79" s="29" t="s">
        <v>89</v>
      </c>
      <c r="B79" s="28" t="s">
        <v>88</v>
      </c>
      <c r="C79" s="103"/>
      <c r="D79" s="104"/>
      <c r="E79" s="104"/>
      <c r="F79" s="104"/>
      <c r="G79" s="104"/>
      <c r="H79" s="104"/>
      <c r="I79" s="104"/>
      <c r="J79" s="105"/>
    </row>
    <row r="80" spans="1:10" x14ac:dyDescent="0.25">
      <c r="A80" s="31" t="s">
        <v>81</v>
      </c>
      <c r="B80" s="34" t="s">
        <v>126</v>
      </c>
      <c r="C80" s="98">
        <f>SUM(C75:C79)</f>
        <v>0</v>
      </c>
      <c r="D80" s="99">
        <f t="shared" ref="D80:J80" si="11">SUM(D75:D79)</f>
        <v>0</v>
      </c>
      <c r="E80" s="99">
        <f t="shared" si="11"/>
        <v>0</v>
      </c>
      <c r="F80" s="99">
        <f t="shared" si="11"/>
        <v>0</v>
      </c>
      <c r="G80" s="99">
        <f t="shared" si="11"/>
        <v>0</v>
      </c>
      <c r="H80" s="99">
        <f t="shared" si="11"/>
        <v>0</v>
      </c>
      <c r="I80" s="99">
        <f t="shared" si="11"/>
        <v>0</v>
      </c>
      <c r="J80" s="100">
        <f t="shared" si="11"/>
        <v>692012.8</v>
      </c>
    </row>
    <row r="81" spans="1:10" x14ac:dyDescent="0.25">
      <c r="A81" s="29" t="s">
        <v>92</v>
      </c>
      <c r="B81" s="28" t="s">
        <v>91</v>
      </c>
      <c r="C81" s="106"/>
      <c r="D81" s="107"/>
      <c r="E81" s="107"/>
      <c r="F81" s="107"/>
      <c r="G81" s="107"/>
      <c r="H81" s="107"/>
      <c r="I81" s="107"/>
      <c r="J81" s="108"/>
    </row>
    <row r="82" spans="1:10" x14ac:dyDescent="0.25">
      <c r="A82" s="29" t="s">
        <v>94</v>
      </c>
      <c r="B82" s="28" t="s">
        <v>93</v>
      </c>
      <c r="C82" s="106"/>
      <c r="D82" s="107"/>
      <c r="E82" s="107"/>
      <c r="F82" s="107"/>
      <c r="G82" s="107"/>
      <c r="H82" s="107"/>
      <c r="I82" s="107"/>
      <c r="J82" s="108"/>
    </row>
    <row r="83" spans="1:10" x14ac:dyDescent="0.25">
      <c r="A83" s="29" t="s">
        <v>96</v>
      </c>
      <c r="B83" s="28" t="s">
        <v>95</v>
      </c>
      <c r="C83" s="106"/>
      <c r="D83" s="107"/>
      <c r="E83" s="107"/>
      <c r="F83" s="107"/>
      <c r="G83" s="107"/>
      <c r="H83" s="107"/>
      <c r="I83" s="107"/>
      <c r="J83" s="108"/>
    </row>
    <row r="84" spans="1:10" x14ac:dyDescent="0.25">
      <c r="A84" s="29" t="s">
        <v>98</v>
      </c>
      <c r="B84" s="28" t="s">
        <v>97</v>
      </c>
      <c r="C84" s="92"/>
      <c r="D84" s="93"/>
      <c r="E84" s="93"/>
      <c r="F84" s="93"/>
      <c r="G84" s="93"/>
      <c r="H84" s="93"/>
      <c r="I84" s="93"/>
      <c r="J84" s="94"/>
    </row>
    <row r="85" spans="1:10" x14ac:dyDescent="0.25">
      <c r="A85" s="31" t="s">
        <v>90</v>
      </c>
      <c r="B85" s="34" t="s">
        <v>125</v>
      </c>
      <c r="C85" s="98">
        <f>SUM(C81:C84)</f>
        <v>0</v>
      </c>
      <c r="D85" s="109">
        <f t="shared" ref="D85:J85" si="12">SUM(D81:D84)</f>
        <v>0</v>
      </c>
      <c r="E85" s="109">
        <f t="shared" si="12"/>
        <v>0</v>
      </c>
      <c r="F85" s="109">
        <f t="shared" si="12"/>
        <v>0</v>
      </c>
      <c r="G85" s="109">
        <f t="shared" si="12"/>
        <v>0</v>
      </c>
      <c r="H85" s="109">
        <f t="shared" si="12"/>
        <v>0</v>
      </c>
      <c r="I85" s="109">
        <f t="shared" si="12"/>
        <v>0</v>
      </c>
      <c r="J85" s="110">
        <f t="shared" si="12"/>
        <v>0</v>
      </c>
    </row>
    <row r="86" spans="1:10" x14ac:dyDescent="0.25">
      <c r="A86" s="29" t="s">
        <v>101</v>
      </c>
      <c r="B86" s="28" t="s">
        <v>100</v>
      </c>
      <c r="C86" s="106"/>
      <c r="D86" s="107"/>
      <c r="E86" s="107"/>
      <c r="F86" s="107"/>
      <c r="G86" s="107"/>
      <c r="H86" s="107"/>
      <c r="I86" s="107"/>
      <c r="J86" s="108"/>
    </row>
    <row r="87" spans="1:10" x14ac:dyDescent="0.25">
      <c r="A87" s="29" t="s">
        <v>103</v>
      </c>
      <c r="B87" s="28" t="s">
        <v>102</v>
      </c>
      <c r="C87" s="106"/>
      <c r="D87" s="107"/>
      <c r="E87" s="107"/>
      <c r="F87" s="107"/>
      <c r="G87" s="107"/>
      <c r="H87" s="107"/>
      <c r="I87" s="107"/>
      <c r="J87" s="108"/>
    </row>
    <row r="88" spans="1:10" x14ac:dyDescent="0.25">
      <c r="A88" s="29" t="s">
        <v>105</v>
      </c>
      <c r="B88" s="28" t="s">
        <v>104</v>
      </c>
      <c r="C88" s="106"/>
      <c r="D88" s="107"/>
      <c r="E88" s="107"/>
      <c r="F88" s="107"/>
      <c r="G88" s="107"/>
      <c r="H88" s="107"/>
      <c r="I88" s="107"/>
      <c r="J88" s="108"/>
    </row>
    <row r="89" spans="1:10" x14ac:dyDescent="0.25">
      <c r="A89" s="29" t="s">
        <v>107</v>
      </c>
      <c r="B89" s="28" t="s">
        <v>106</v>
      </c>
      <c r="C89" s="106"/>
      <c r="D89" s="107"/>
      <c r="E89" s="107"/>
      <c r="F89" s="107"/>
      <c r="G89" s="107"/>
      <c r="H89" s="107"/>
      <c r="I89" s="107"/>
      <c r="J89" s="108"/>
    </row>
    <row r="90" spans="1:10" x14ac:dyDescent="0.25">
      <c r="A90" s="29" t="s">
        <v>109</v>
      </c>
      <c r="B90" s="28" t="s">
        <v>108</v>
      </c>
      <c r="C90" s="106"/>
      <c r="D90" s="107"/>
      <c r="E90" s="107"/>
      <c r="F90" s="107"/>
      <c r="G90" s="107"/>
      <c r="H90" s="107"/>
      <c r="I90" s="107"/>
      <c r="J90" s="108"/>
    </row>
    <row r="91" spans="1:10" x14ac:dyDescent="0.25">
      <c r="A91" s="31" t="s">
        <v>99</v>
      </c>
      <c r="B91" s="34" t="s">
        <v>124</v>
      </c>
      <c r="C91" s="111">
        <f>SUM(C86:C90)</f>
        <v>0</v>
      </c>
      <c r="D91" s="109">
        <f t="shared" ref="D91:J91" si="13">SUM(D86:D90)</f>
        <v>0</v>
      </c>
      <c r="E91" s="109">
        <f t="shared" si="13"/>
        <v>0</v>
      </c>
      <c r="F91" s="109">
        <f t="shared" si="13"/>
        <v>0</v>
      </c>
      <c r="G91" s="109">
        <f t="shared" si="13"/>
        <v>0</v>
      </c>
      <c r="H91" s="109">
        <f t="shared" si="13"/>
        <v>0</v>
      </c>
      <c r="I91" s="109">
        <f t="shared" si="13"/>
        <v>0</v>
      </c>
      <c r="J91" s="110">
        <f t="shared" si="13"/>
        <v>0</v>
      </c>
    </row>
    <row r="92" spans="1:10" ht="30" x14ac:dyDescent="0.25">
      <c r="A92" s="31" t="s">
        <v>164</v>
      </c>
      <c r="B92" s="40" t="s">
        <v>128</v>
      </c>
      <c r="C92" s="112">
        <v>2595960.8199999998</v>
      </c>
      <c r="D92" s="113">
        <v>110531.44</v>
      </c>
      <c r="E92" s="113">
        <v>3750363.51</v>
      </c>
      <c r="F92" s="113">
        <v>1096060.1100000001</v>
      </c>
      <c r="G92" s="113">
        <v>5533846.7599999998</v>
      </c>
      <c r="H92" s="113">
        <v>2081588.78</v>
      </c>
      <c r="I92" s="113">
        <v>7206612.6900000004</v>
      </c>
      <c r="J92" s="114">
        <v>3067117.46</v>
      </c>
    </row>
    <row r="93" spans="1:10" x14ac:dyDescent="0.25">
      <c r="A93" s="29" t="s">
        <v>112</v>
      </c>
      <c r="B93" s="28" t="s">
        <v>111</v>
      </c>
      <c r="C93" s="106">
        <v>155569.26999999999</v>
      </c>
      <c r="D93" s="107">
        <f>123675.97-21319.92</f>
        <v>102356.05</v>
      </c>
      <c r="E93" s="107">
        <v>307143.10000000003</v>
      </c>
      <c r="F93" s="107">
        <v>141597.97</v>
      </c>
      <c r="G93" s="107">
        <v>493062.43</v>
      </c>
      <c r="H93" s="107">
        <v>941749.71</v>
      </c>
      <c r="I93" s="107">
        <v>712238.95</v>
      </c>
      <c r="J93" s="108">
        <v>1173660.92</v>
      </c>
    </row>
    <row r="94" spans="1:10" x14ac:dyDescent="0.25">
      <c r="A94" s="29" t="s">
        <v>114</v>
      </c>
      <c r="B94" s="28" t="s">
        <v>113</v>
      </c>
      <c r="C94" s="106">
        <v>2045.96</v>
      </c>
      <c r="D94" s="107">
        <v>6218.34</v>
      </c>
      <c r="E94" s="107">
        <v>8732.86</v>
      </c>
      <c r="F94" s="107">
        <v>21706.09</v>
      </c>
      <c r="G94" s="107">
        <v>13646.36</v>
      </c>
      <c r="H94" s="107">
        <v>46028.57</v>
      </c>
      <c r="I94" s="107">
        <v>19839.939999999999</v>
      </c>
      <c r="J94" s="108">
        <v>66155.45</v>
      </c>
    </row>
    <row r="95" spans="1:10" ht="15.75" thickBot="1" x14ac:dyDescent="0.3">
      <c r="A95" s="31" t="s">
        <v>110</v>
      </c>
      <c r="B95" s="34" t="s">
        <v>123</v>
      </c>
      <c r="C95" s="115">
        <f>+C93+C94</f>
        <v>157615.22999999998</v>
      </c>
      <c r="D95" s="116">
        <f t="shared" ref="D95:J95" si="14">+D93+D94</f>
        <v>108574.39</v>
      </c>
      <c r="E95" s="116">
        <f t="shared" si="14"/>
        <v>315875.96000000002</v>
      </c>
      <c r="F95" s="116">
        <f t="shared" si="14"/>
        <v>163304.06</v>
      </c>
      <c r="G95" s="116">
        <f t="shared" si="14"/>
        <v>506708.79</v>
      </c>
      <c r="H95" s="116">
        <f t="shared" si="14"/>
        <v>987778.27999999991</v>
      </c>
      <c r="I95" s="116">
        <f t="shared" si="14"/>
        <v>732078.8899999999</v>
      </c>
      <c r="J95" s="117">
        <f t="shared" si="14"/>
        <v>1239816.3699999999</v>
      </c>
    </row>
    <row r="96" spans="1:10" ht="18.75" thickTop="1" thickBot="1" x14ac:dyDescent="0.3">
      <c r="A96" s="41" t="s">
        <v>137</v>
      </c>
      <c r="B96" s="37" t="s">
        <v>140</v>
      </c>
      <c r="C96" s="118"/>
      <c r="D96" s="119">
        <v>39408</v>
      </c>
      <c r="E96" s="119"/>
      <c r="F96" s="119">
        <v>0</v>
      </c>
      <c r="G96" s="119"/>
      <c r="H96" s="119">
        <v>0</v>
      </c>
      <c r="I96" s="119"/>
      <c r="J96" s="120">
        <v>0</v>
      </c>
    </row>
    <row r="97" spans="1:10" ht="16.5" thickTop="1" thickBot="1" x14ac:dyDescent="0.3">
      <c r="A97" s="264" t="s">
        <v>132</v>
      </c>
      <c r="B97" s="265"/>
      <c r="C97" s="121">
        <f>+C96+C95+C92+C91+C85+C80+C74</f>
        <v>4154369.7799999993</v>
      </c>
      <c r="D97" s="122">
        <f t="shared" ref="D97:J97" si="15">+D96+D95+D92+D91+D85+D80+D74</f>
        <v>3200988.1199999996</v>
      </c>
      <c r="E97" s="122">
        <f t="shared" si="15"/>
        <v>8104458.8799999999</v>
      </c>
      <c r="F97" s="122">
        <f t="shared" si="15"/>
        <v>7169320.2399999993</v>
      </c>
      <c r="G97" s="122">
        <f t="shared" si="15"/>
        <v>11492973.5</v>
      </c>
      <c r="H97" s="122">
        <f t="shared" si="15"/>
        <v>12741618.75</v>
      </c>
      <c r="I97" s="122">
        <f t="shared" si="15"/>
        <v>16784719.619999997</v>
      </c>
      <c r="J97" s="123">
        <f t="shared" si="15"/>
        <v>18810447.84</v>
      </c>
    </row>
    <row r="98" spans="1:10" ht="16.5" thickTop="1" thickBot="1" x14ac:dyDescent="0.3">
      <c r="A98" s="264" t="s">
        <v>158</v>
      </c>
      <c r="B98" s="265"/>
      <c r="C98" s="2"/>
      <c r="D98" s="86">
        <v>0</v>
      </c>
      <c r="E98" s="3"/>
      <c r="F98" s="86">
        <v>0</v>
      </c>
      <c r="G98" s="3"/>
      <c r="H98" s="86">
        <v>0</v>
      </c>
      <c r="I98" s="3"/>
      <c r="J98" s="88">
        <v>0</v>
      </c>
    </row>
    <row r="99" spans="1:10" ht="16.5" thickTop="1" thickBot="1" x14ac:dyDescent="0.3">
      <c r="A99" s="17"/>
      <c r="B99" s="42"/>
      <c r="C99" s="43"/>
      <c r="D99" s="43"/>
      <c r="E99" s="43"/>
      <c r="F99" s="43"/>
      <c r="G99" s="43"/>
      <c r="H99" s="43"/>
      <c r="I99" s="43"/>
      <c r="J99" s="44"/>
    </row>
    <row r="100" spans="1:10" ht="16.5" thickTop="1" thickBot="1" x14ac:dyDescent="0.3">
      <c r="A100" s="45"/>
      <c r="B100" s="46" t="s">
        <v>129</v>
      </c>
      <c r="C100" s="122">
        <f>+C58-C97</f>
        <v>-834629.72999999952</v>
      </c>
      <c r="D100" s="122">
        <f t="shared" ref="D100:J100" si="16">+D58-D97</f>
        <v>-383934.56000000006</v>
      </c>
      <c r="E100" s="122">
        <f t="shared" si="16"/>
        <v>-2806873.1300000008</v>
      </c>
      <c r="F100" s="122">
        <f t="shared" si="16"/>
        <v>51990.490000002086</v>
      </c>
      <c r="G100" s="122">
        <f t="shared" si="16"/>
        <v>-4227452.79</v>
      </c>
      <c r="H100" s="122">
        <f t="shared" si="16"/>
        <v>-632823.12999999709</v>
      </c>
      <c r="I100" s="122">
        <f t="shared" si="16"/>
        <v>-6501324.339999998</v>
      </c>
      <c r="J100" s="123">
        <f t="shared" si="16"/>
        <v>-1744550.7300000004</v>
      </c>
    </row>
    <row r="101" spans="1:10" s="23" customFormat="1" ht="16.5" thickTop="1" thickBot="1" x14ac:dyDescent="0.25">
      <c r="A101" s="45"/>
      <c r="B101" s="46" t="s">
        <v>159</v>
      </c>
      <c r="C101" s="4"/>
      <c r="D101" s="126">
        <f>+D59-D98</f>
        <v>0</v>
      </c>
      <c r="E101" s="5"/>
      <c r="F101" s="126">
        <f>+F59-F98</f>
        <v>0</v>
      </c>
      <c r="G101" s="5"/>
      <c r="H101" s="126">
        <f>+H59-H98</f>
        <v>0</v>
      </c>
      <c r="I101" s="5"/>
      <c r="J101" s="124">
        <f>+J59-J98</f>
        <v>0</v>
      </c>
    </row>
    <row r="102" spans="1:10" s="23" customFormat="1" ht="16.5" thickTop="1" thickBot="1" x14ac:dyDescent="0.3">
      <c r="A102" s="47"/>
      <c r="B102" s="46" t="s">
        <v>134</v>
      </c>
      <c r="C102" s="122">
        <v>0</v>
      </c>
      <c r="D102" s="122">
        <f t="shared" ref="D102:J102" si="17">IF(D100&lt;0,-D100,0)</f>
        <v>383934.56000000006</v>
      </c>
      <c r="E102" s="122">
        <v>0</v>
      </c>
      <c r="F102" s="122">
        <f t="shared" si="17"/>
        <v>0</v>
      </c>
      <c r="G102" s="122">
        <v>0</v>
      </c>
      <c r="H102" s="122">
        <f t="shared" si="17"/>
        <v>632823.12999999709</v>
      </c>
      <c r="I102" s="122">
        <v>0</v>
      </c>
      <c r="J102" s="125">
        <f t="shared" si="17"/>
        <v>1744550.7300000004</v>
      </c>
    </row>
    <row r="103" spans="1:10" s="6" customFormat="1" ht="21" customHeight="1" thickTop="1" x14ac:dyDescent="0.2">
      <c r="A103" s="266" t="s">
        <v>145</v>
      </c>
      <c r="B103" s="266"/>
      <c r="C103" s="266"/>
      <c r="D103" s="266"/>
      <c r="E103" s="266"/>
      <c r="F103" s="266"/>
      <c r="G103" s="266"/>
      <c r="H103" s="266"/>
      <c r="I103" s="266"/>
      <c r="J103" s="266"/>
    </row>
    <row r="104" spans="1:10" s="6" customFormat="1" ht="21" customHeight="1" x14ac:dyDescent="0.2">
      <c r="A104" s="267" t="s">
        <v>147</v>
      </c>
      <c r="B104" s="267"/>
      <c r="C104" s="267"/>
      <c r="D104" s="267"/>
      <c r="E104" s="267"/>
      <c r="F104" s="267"/>
      <c r="G104" s="267"/>
      <c r="H104" s="267"/>
      <c r="I104" s="267"/>
      <c r="J104" s="267"/>
    </row>
    <row r="105" spans="1:10" s="6" customFormat="1" ht="21" customHeight="1" x14ac:dyDescent="0.2">
      <c r="A105" s="254" t="s">
        <v>163</v>
      </c>
      <c r="B105" s="254"/>
      <c r="C105" s="254"/>
      <c r="D105" s="254"/>
      <c r="E105" s="254"/>
      <c r="F105" s="254"/>
      <c r="G105" s="254"/>
      <c r="H105" s="254"/>
      <c r="I105" s="254"/>
      <c r="J105" s="254"/>
    </row>
  </sheetData>
  <sheetProtection algorithmName="SHA-512" hashValue="RwyfW6/Wxsw+LWEm0C/dRGqy1JzJfdqNX1WU68FrtVM4nlPx/Bds/W0cQB1hw0Ucg6XvxBAVOkEJBL6ohIRwjw==" saltValue="gLRu5aU2y+jS3kIhpLmS2Q==" spinCount="100000" sheet="1" objects="1" scenarios="1"/>
  <mergeCells count="31">
    <mergeCell ref="A3:J3"/>
    <mergeCell ref="A4:J4"/>
    <mergeCell ref="A7:J7"/>
    <mergeCell ref="A9:J9"/>
    <mergeCell ref="C61:J61"/>
    <mergeCell ref="B61:B63"/>
    <mergeCell ref="A56:B56"/>
    <mergeCell ref="A5:J5"/>
    <mergeCell ref="B11:B13"/>
    <mergeCell ref="C12:D12"/>
    <mergeCell ref="A57:B57"/>
    <mergeCell ref="A58:B58"/>
    <mergeCell ref="A59:B59"/>
    <mergeCell ref="A8:J8"/>
    <mergeCell ref="A11:A13"/>
    <mergeCell ref="A105:J105"/>
    <mergeCell ref="C11:J11"/>
    <mergeCell ref="A6:J6"/>
    <mergeCell ref="B1:J2"/>
    <mergeCell ref="E12:F12"/>
    <mergeCell ref="G12:H12"/>
    <mergeCell ref="I12:J12"/>
    <mergeCell ref="A97:B97"/>
    <mergeCell ref="A98:B98"/>
    <mergeCell ref="A103:J103"/>
    <mergeCell ref="A104:J104"/>
    <mergeCell ref="C62:D62"/>
    <mergeCell ref="E62:F62"/>
    <mergeCell ref="G62:H62"/>
    <mergeCell ref="I62:J62"/>
    <mergeCell ref="A61:A63"/>
  </mergeCells>
  <pageMargins left="0.31496062992126" right="0.118110236220472" top="0.15748031496063" bottom="0" header="0" footer="0"/>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8"/>
  <sheetViews>
    <sheetView showGridLines="0" zoomScale="85" zoomScaleNormal="85" workbookViewId="0">
      <selection activeCell="C17" sqref="C17"/>
    </sheetView>
  </sheetViews>
  <sheetFormatPr defaultColWidth="12.5703125" defaultRowHeight="15" customHeight="1" x14ac:dyDescent="0.25"/>
  <cols>
    <col min="1" max="1" width="15.7109375" style="6" customWidth="1"/>
    <col min="2" max="2" width="65.85546875" style="6" customWidth="1"/>
    <col min="3" max="3" width="37.140625" style="6" customWidth="1"/>
    <col min="4" max="4" width="35.42578125" style="6" bestFit="1" customWidth="1"/>
    <col min="5" max="5" width="34.85546875" style="6" bestFit="1" customWidth="1"/>
    <col min="6" max="6" width="14" style="6" bestFit="1" customWidth="1"/>
    <col min="7" max="7" width="20.85546875" style="7" customWidth="1"/>
    <col min="8" max="8" width="22" style="7" customWidth="1"/>
    <col min="9" max="9" width="20.140625" style="7" customWidth="1"/>
    <col min="10" max="10" width="21.85546875" style="7" customWidth="1"/>
    <col min="11" max="11" width="19.85546875" style="7" customWidth="1"/>
    <col min="12" max="12" width="23" style="7" customWidth="1"/>
    <col min="13" max="13" width="21.7109375" style="7" customWidth="1"/>
    <col min="14" max="14" width="23.5703125" style="7" customWidth="1"/>
    <col min="15" max="16384" width="12.5703125" style="7"/>
  </cols>
  <sheetData>
    <row r="1" spans="1:14" ht="53.45" customHeight="1" x14ac:dyDescent="0.25">
      <c r="A1" s="134"/>
      <c r="B1" s="259" t="s">
        <v>142</v>
      </c>
      <c r="C1" s="259"/>
      <c r="D1" s="259"/>
      <c r="E1" s="259"/>
      <c r="F1" s="259"/>
      <c r="G1" s="259"/>
      <c r="H1" s="259"/>
      <c r="I1" s="259"/>
      <c r="J1" s="259"/>
      <c r="K1" s="259"/>
      <c r="L1" s="259"/>
      <c r="M1" s="259"/>
      <c r="N1" s="259"/>
    </row>
    <row r="2" spans="1:14" ht="16.5" customHeight="1" x14ac:dyDescent="0.25">
      <c r="B2" s="259"/>
      <c r="C2" s="259"/>
      <c r="D2" s="259"/>
      <c r="E2" s="259"/>
      <c r="F2" s="259"/>
      <c r="G2" s="259"/>
      <c r="H2" s="259"/>
      <c r="I2" s="259"/>
      <c r="J2" s="259"/>
      <c r="K2" s="259"/>
      <c r="L2" s="259"/>
      <c r="M2" s="259"/>
      <c r="N2" s="259"/>
    </row>
    <row r="3" spans="1:14" s="23" customFormat="1" ht="30" customHeight="1" x14ac:dyDescent="0.2">
      <c r="A3" s="258" t="s">
        <v>141</v>
      </c>
      <c r="B3" s="258"/>
      <c r="C3" s="258"/>
      <c r="D3" s="258"/>
      <c r="E3" s="258"/>
      <c r="F3" s="258"/>
      <c r="G3" s="258"/>
      <c r="H3" s="258"/>
      <c r="I3" s="258"/>
      <c r="J3" s="258"/>
      <c r="K3" s="258"/>
      <c r="L3" s="258"/>
      <c r="M3" s="258"/>
      <c r="N3" s="258"/>
    </row>
    <row r="4" spans="1:14" s="23" customFormat="1" ht="15" customHeight="1" x14ac:dyDescent="0.2">
      <c r="A4" s="258" t="s">
        <v>146</v>
      </c>
      <c r="B4" s="258"/>
      <c r="C4" s="258"/>
      <c r="D4" s="258"/>
      <c r="E4" s="258"/>
      <c r="F4" s="258"/>
      <c r="G4" s="258"/>
      <c r="H4" s="258"/>
      <c r="I4" s="258"/>
      <c r="J4" s="258"/>
      <c r="K4" s="258"/>
      <c r="L4" s="258"/>
      <c r="M4" s="258"/>
      <c r="N4" s="258"/>
    </row>
    <row r="5" spans="1:14" s="23" customFormat="1" ht="15" customHeight="1" x14ac:dyDescent="0.2">
      <c r="A5" s="273" t="s">
        <v>160</v>
      </c>
      <c r="B5" s="273"/>
      <c r="C5" s="273"/>
      <c r="D5" s="273"/>
      <c r="E5" s="273"/>
      <c r="F5" s="273"/>
      <c r="G5" s="273"/>
      <c r="H5" s="273"/>
      <c r="I5" s="273"/>
      <c r="J5" s="273"/>
      <c r="K5" s="273"/>
      <c r="L5" s="273"/>
      <c r="M5" s="273"/>
      <c r="N5" s="273"/>
    </row>
    <row r="6" spans="1:14" s="23" customFormat="1" ht="15" customHeight="1" x14ac:dyDescent="0.2">
      <c r="A6" s="258" t="s">
        <v>161</v>
      </c>
      <c r="B6" s="258"/>
      <c r="C6" s="258"/>
      <c r="D6" s="258"/>
      <c r="E6" s="258"/>
      <c r="F6" s="258"/>
      <c r="G6" s="258"/>
      <c r="H6" s="258"/>
      <c r="I6" s="258"/>
      <c r="J6" s="258"/>
      <c r="K6" s="258"/>
      <c r="L6" s="258"/>
      <c r="M6" s="258"/>
      <c r="N6" s="258"/>
    </row>
    <row r="7" spans="1:14" s="23" customFormat="1" ht="65.099999999999994" customHeight="1" x14ac:dyDescent="0.2">
      <c r="A7" s="258" t="s">
        <v>149</v>
      </c>
      <c r="B7" s="258"/>
      <c r="C7" s="258"/>
      <c r="D7" s="258"/>
      <c r="E7" s="258"/>
      <c r="F7" s="258"/>
      <c r="G7" s="258"/>
      <c r="H7" s="258"/>
      <c r="I7" s="258"/>
      <c r="J7" s="258"/>
      <c r="K7" s="258"/>
      <c r="L7" s="258"/>
      <c r="M7" s="258"/>
      <c r="N7" s="258"/>
    </row>
    <row r="8" spans="1:14" s="23" customFormat="1" ht="15" customHeight="1" x14ac:dyDescent="0.2">
      <c r="A8" s="258" t="s">
        <v>148</v>
      </c>
      <c r="B8" s="258"/>
      <c r="C8" s="258"/>
      <c r="D8" s="258"/>
      <c r="E8" s="258"/>
      <c r="F8" s="258"/>
      <c r="G8" s="258"/>
      <c r="H8" s="258"/>
      <c r="I8" s="258"/>
      <c r="J8" s="258"/>
      <c r="K8" s="258"/>
      <c r="L8" s="258"/>
      <c r="M8" s="258"/>
      <c r="N8" s="258"/>
    </row>
    <row r="9" spans="1:14" s="23" customFormat="1" ht="15" customHeight="1" x14ac:dyDescent="0.2">
      <c r="A9" s="273" t="s">
        <v>162</v>
      </c>
      <c r="B9" s="273"/>
      <c r="C9" s="273"/>
      <c r="D9" s="273"/>
      <c r="E9" s="273"/>
      <c r="F9" s="273"/>
      <c r="G9" s="273"/>
      <c r="H9" s="273"/>
      <c r="I9" s="273"/>
      <c r="J9" s="273"/>
      <c r="K9" s="273"/>
      <c r="L9" s="273"/>
      <c r="M9" s="273"/>
      <c r="N9" s="273"/>
    </row>
    <row r="10" spans="1:14" s="10" customFormat="1" ht="18.75" customHeight="1" thickBot="1" x14ac:dyDescent="0.3">
      <c r="A10" s="8"/>
      <c r="B10" s="9"/>
      <c r="C10" s="9"/>
      <c r="D10" s="9"/>
      <c r="E10" s="9"/>
      <c r="F10" s="9"/>
      <c r="G10" s="9"/>
      <c r="H10" s="9"/>
      <c r="I10" s="9"/>
      <c r="J10" s="9"/>
      <c r="K10" s="9"/>
      <c r="L10" s="9"/>
      <c r="M10" s="9"/>
      <c r="N10" s="9"/>
    </row>
    <row r="11" spans="1:14" ht="15.6" customHeight="1" thickTop="1" thickBot="1" x14ac:dyDescent="0.3">
      <c r="A11" s="276" t="s">
        <v>130</v>
      </c>
      <c r="B11" s="281" t="s">
        <v>131</v>
      </c>
      <c r="C11" s="281" t="s">
        <v>165</v>
      </c>
      <c r="D11" s="281" t="s">
        <v>166</v>
      </c>
      <c r="E11" s="281" t="s">
        <v>167</v>
      </c>
      <c r="F11" s="281" t="s">
        <v>168</v>
      </c>
      <c r="G11" s="255" t="s">
        <v>3</v>
      </c>
      <c r="H11" s="256"/>
      <c r="I11" s="256"/>
      <c r="J11" s="256"/>
      <c r="K11" s="256"/>
      <c r="L11" s="256"/>
      <c r="M11" s="256"/>
      <c r="N11" s="257"/>
    </row>
    <row r="12" spans="1:14" ht="33" customHeight="1" thickTop="1" thickBot="1" x14ac:dyDescent="0.3">
      <c r="A12" s="285"/>
      <c r="B12" s="277"/>
      <c r="C12" s="277"/>
      <c r="D12" s="277"/>
      <c r="E12" s="277"/>
      <c r="F12" s="277"/>
      <c r="G12" s="283" t="s">
        <v>173</v>
      </c>
      <c r="H12" s="284"/>
      <c r="I12" s="260" t="s">
        <v>174</v>
      </c>
      <c r="J12" s="261"/>
      <c r="K12" s="262" t="s">
        <v>175</v>
      </c>
      <c r="L12" s="261"/>
      <c r="M12" s="262" t="s">
        <v>176</v>
      </c>
      <c r="N12" s="263"/>
    </row>
    <row r="13" spans="1:14" ht="37.5" customHeight="1" thickTop="1" thickBot="1" x14ac:dyDescent="0.3">
      <c r="A13" s="286"/>
      <c r="B13" s="282"/>
      <c r="C13" s="282"/>
      <c r="D13" s="282"/>
      <c r="E13" s="282"/>
      <c r="F13" s="282"/>
      <c r="G13" s="11" t="s">
        <v>139</v>
      </c>
      <c r="H13" s="12" t="s">
        <v>177</v>
      </c>
      <c r="I13" s="13" t="s">
        <v>139</v>
      </c>
      <c r="J13" s="14" t="s">
        <v>152</v>
      </c>
      <c r="K13" s="15" t="s">
        <v>139</v>
      </c>
      <c r="L13" s="14" t="s">
        <v>152</v>
      </c>
      <c r="M13" s="15" t="s">
        <v>139</v>
      </c>
      <c r="N13" s="16" t="s">
        <v>4</v>
      </c>
    </row>
    <row r="14" spans="1:14" s="20" customFormat="1" ht="19.5" customHeight="1" thickTop="1" thickBot="1" x14ac:dyDescent="0.25">
      <c r="A14" s="17"/>
      <c r="B14" s="18" t="s">
        <v>138</v>
      </c>
      <c r="C14" s="18"/>
      <c r="D14" s="18"/>
      <c r="E14" s="18"/>
      <c r="F14" s="18"/>
      <c r="G14" s="48">
        <v>0</v>
      </c>
      <c r="H14" s="49">
        <v>0</v>
      </c>
      <c r="I14" s="19"/>
      <c r="J14" s="19"/>
      <c r="K14" s="19"/>
      <c r="L14" s="19"/>
      <c r="M14" s="19"/>
      <c r="N14" s="19"/>
    </row>
    <row r="15" spans="1:14" s="23" customFormat="1" ht="16.5" thickTop="1" thickBot="1" x14ac:dyDescent="0.25">
      <c r="A15" s="17"/>
      <c r="B15" s="21" t="s">
        <v>153</v>
      </c>
      <c r="C15" s="21"/>
      <c r="D15" s="21"/>
      <c r="E15" s="21"/>
      <c r="F15" s="21"/>
      <c r="G15" s="1"/>
      <c r="H15" s="49">
        <v>0</v>
      </c>
      <c r="I15" s="22"/>
      <c r="J15" s="22"/>
      <c r="K15" s="22"/>
      <c r="L15" s="22"/>
      <c r="M15" s="22"/>
      <c r="N15" s="22"/>
    </row>
    <row r="16" spans="1:14" s="23" customFormat="1" ht="16.5" thickTop="1" thickBot="1" x14ac:dyDescent="0.25">
      <c r="A16" s="17"/>
      <c r="B16" s="24"/>
      <c r="C16" s="24"/>
      <c r="D16" s="24"/>
      <c r="E16" s="24"/>
      <c r="F16" s="24"/>
      <c r="G16" s="25"/>
      <c r="H16" s="25"/>
      <c r="I16" s="26"/>
      <c r="J16" s="26"/>
      <c r="K16" s="26"/>
      <c r="L16" s="26"/>
      <c r="M16" s="26"/>
      <c r="N16" s="26"/>
    </row>
    <row r="17" spans="1:14" s="23" customFormat="1" ht="15.75" thickTop="1" x14ac:dyDescent="0.25">
      <c r="A17" s="135" t="s">
        <v>7</v>
      </c>
      <c r="B17" s="136" t="s">
        <v>6</v>
      </c>
      <c r="C17" s="137"/>
      <c r="D17" s="137"/>
      <c r="E17" s="137"/>
      <c r="F17" s="138"/>
      <c r="G17" s="50"/>
      <c r="H17" s="51"/>
      <c r="I17" s="51"/>
      <c r="J17" s="51"/>
      <c r="K17" s="51"/>
      <c r="L17" s="51"/>
      <c r="M17" s="51"/>
      <c r="N17" s="52"/>
    </row>
    <row r="18" spans="1:14" x14ac:dyDescent="0.25">
      <c r="A18" s="139" t="s">
        <v>13</v>
      </c>
      <c r="B18" s="136" t="s">
        <v>12</v>
      </c>
      <c r="C18" s="140"/>
      <c r="D18" s="140"/>
      <c r="E18" s="140"/>
      <c r="F18" s="141"/>
      <c r="G18" s="57"/>
      <c r="H18" s="59"/>
      <c r="I18" s="59"/>
      <c r="J18" s="59"/>
      <c r="K18" s="59"/>
      <c r="L18" s="59"/>
      <c r="M18" s="59"/>
      <c r="N18" s="60"/>
    </row>
    <row r="19" spans="1:14" ht="30" x14ac:dyDescent="0.25">
      <c r="A19" s="142" t="s">
        <v>5</v>
      </c>
      <c r="B19" s="143" t="s">
        <v>136</v>
      </c>
      <c r="C19" s="140"/>
      <c r="D19" s="140"/>
      <c r="E19" s="140"/>
      <c r="F19" s="141"/>
      <c r="G19" s="61">
        <f t="shared" ref="G19:N19" si="0">+G17+G18</f>
        <v>0</v>
      </c>
      <c r="H19" s="62">
        <f t="shared" si="0"/>
        <v>0</v>
      </c>
      <c r="I19" s="62">
        <f t="shared" si="0"/>
        <v>0</v>
      </c>
      <c r="J19" s="62">
        <f t="shared" si="0"/>
        <v>0</v>
      </c>
      <c r="K19" s="62">
        <f t="shared" si="0"/>
        <v>0</v>
      </c>
      <c r="L19" s="62">
        <f t="shared" si="0"/>
        <v>0</v>
      </c>
      <c r="M19" s="62">
        <f t="shared" si="0"/>
        <v>0</v>
      </c>
      <c r="N19" s="63">
        <f t="shared" si="0"/>
        <v>0</v>
      </c>
    </row>
    <row r="20" spans="1:14" s="33" customFormat="1" x14ac:dyDescent="0.25">
      <c r="A20" s="139" t="s">
        <v>169</v>
      </c>
      <c r="B20" s="136" t="s">
        <v>14</v>
      </c>
      <c r="C20" s="140"/>
      <c r="D20" s="140"/>
      <c r="E20" s="140"/>
      <c r="F20" s="141"/>
      <c r="G20" s="64">
        <v>3225716.5799999996</v>
      </c>
      <c r="H20" s="66">
        <f>SUM(H21:H47)</f>
        <v>2565434.59</v>
      </c>
      <c r="I20" s="66">
        <v>5046492.8999999994</v>
      </c>
      <c r="J20" s="66">
        <f>SUM(J21:J47)</f>
        <v>6523956.620000001</v>
      </c>
      <c r="K20" s="66">
        <v>6904220.2600000007</v>
      </c>
      <c r="L20" s="66">
        <f>SUM(L21:L47)</f>
        <v>10484420.039999999</v>
      </c>
      <c r="M20" s="66">
        <v>9379523.2699999996</v>
      </c>
      <c r="N20" s="68">
        <f>SUM(N21:N47)</f>
        <v>14123855.429999998</v>
      </c>
    </row>
    <row r="21" spans="1:14" s="33" customFormat="1" ht="63.75" x14ac:dyDescent="0.25">
      <c r="A21" s="139"/>
      <c r="B21" s="136"/>
      <c r="C21" s="140" t="s">
        <v>179</v>
      </c>
      <c r="D21" s="140" t="s">
        <v>180</v>
      </c>
      <c r="E21" s="140" t="s">
        <v>181</v>
      </c>
      <c r="F21" s="141" t="s">
        <v>182</v>
      </c>
      <c r="G21" s="180"/>
      <c r="H21" s="181">
        <v>0</v>
      </c>
      <c r="I21" s="181"/>
      <c r="J21" s="181">
        <v>452567.87</v>
      </c>
      <c r="K21" s="181"/>
      <c r="L21" s="181">
        <v>452567.87</v>
      </c>
      <c r="M21" s="181"/>
      <c r="N21" s="182">
        <v>452567.87</v>
      </c>
    </row>
    <row r="22" spans="1:14" s="33" customFormat="1" ht="25.5" x14ac:dyDescent="0.25">
      <c r="A22" s="139"/>
      <c r="B22" s="136"/>
      <c r="C22" s="188" t="s">
        <v>183</v>
      </c>
      <c r="D22" s="188" t="s">
        <v>180</v>
      </c>
      <c r="E22" s="188" t="s">
        <v>181</v>
      </c>
      <c r="F22" s="189" t="s">
        <v>182</v>
      </c>
      <c r="G22" s="190"/>
      <c r="H22" s="191">
        <v>0</v>
      </c>
      <c r="I22" s="191"/>
      <c r="J22" s="191">
        <v>0</v>
      </c>
      <c r="K22" s="191"/>
      <c r="L22" s="191">
        <v>0</v>
      </c>
      <c r="M22" s="191"/>
      <c r="N22" s="192">
        <v>314493.15000000002</v>
      </c>
    </row>
    <row r="23" spans="1:14" s="33" customFormat="1" ht="38.25" x14ac:dyDescent="0.25">
      <c r="A23" s="139"/>
      <c r="B23" s="136"/>
      <c r="C23" s="188" t="s">
        <v>184</v>
      </c>
      <c r="D23" s="188" t="s">
        <v>180</v>
      </c>
      <c r="E23" s="188" t="s">
        <v>181</v>
      </c>
      <c r="F23" s="189" t="s">
        <v>185</v>
      </c>
      <c r="G23" s="190"/>
      <c r="H23" s="191">
        <v>0</v>
      </c>
      <c r="I23" s="191"/>
      <c r="J23" s="191">
        <v>0</v>
      </c>
      <c r="K23" s="191"/>
      <c r="L23" s="191">
        <v>0</v>
      </c>
      <c r="M23" s="191"/>
      <c r="N23" s="192">
        <v>1220.92</v>
      </c>
    </row>
    <row r="24" spans="1:14" s="33" customFormat="1" ht="25.5" x14ac:dyDescent="0.25">
      <c r="A24" s="139"/>
      <c r="B24" s="136"/>
      <c r="C24" s="188" t="s">
        <v>186</v>
      </c>
      <c r="D24" s="188" t="s">
        <v>180</v>
      </c>
      <c r="E24" s="188" t="s">
        <v>181</v>
      </c>
      <c r="F24" s="189" t="s">
        <v>185</v>
      </c>
      <c r="G24" s="190"/>
      <c r="H24" s="191">
        <v>0</v>
      </c>
      <c r="I24" s="191"/>
      <c r="J24" s="191">
        <v>10000</v>
      </c>
      <c r="K24" s="191"/>
      <c r="L24" s="191">
        <v>17130.310000000001</v>
      </c>
      <c r="M24" s="191"/>
      <c r="N24" s="192">
        <v>17130.310000000001</v>
      </c>
    </row>
    <row r="25" spans="1:14" s="33" customFormat="1" ht="38.25" x14ac:dyDescent="0.25">
      <c r="A25" s="139"/>
      <c r="B25" s="136"/>
      <c r="C25" s="188" t="s">
        <v>187</v>
      </c>
      <c r="D25" s="188" t="s">
        <v>180</v>
      </c>
      <c r="E25" s="188" t="s">
        <v>181</v>
      </c>
      <c r="F25" s="189" t="s">
        <v>182</v>
      </c>
      <c r="G25" s="190"/>
      <c r="H25" s="191">
        <v>0</v>
      </c>
      <c r="I25" s="191"/>
      <c r="J25" s="191">
        <v>0</v>
      </c>
      <c r="K25" s="191"/>
      <c r="L25" s="191">
        <v>180554.07</v>
      </c>
      <c r="M25" s="191"/>
      <c r="N25" s="192">
        <v>180554.07</v>
      </c>
    </row>
    <row r="26" spans="1:14" s="33" customFormat="1" ht="51" x14ac:dyDescent="0.25">
      <c r="A26" s="139"/>
      <c r="B26" s="136"/>
      <c r="C26" s="188" t="s">
        <v>188</v>
      </c>
      <c r="D26" s="188" t="s">
        <v>180</v>
      </c>
      <c r="E26" s="188" t="s">
        <v>181</v>
      </c>
      <c r="F26" s="189" t="s">
        <v>182</v>
      </c>
      <c r="G26" s="190"/>
      <c r="H26" s="191">
        <v>3262.84</v>
      </c>
      <c r="I26" s="191"/>
      <c r="J26" s="191">
        <v>3262.84</v>
      </c>
      <c r="K26" s="191"/>
      <c r="L26" s="191">
        <v>3262.84</v>
      </c>
      <c r="M26" s="191"/>
      <c r="N26" s="192">
        <v>7818.1</v>
      </c>
    </row>
    <row r="27" spans="1:14" s="33" customFormat="1" ht="51" x14ac:dyDescent="0.25">
      <c r="A27" s="139"/>
      <c r="B27" s="136"/>
      <c r="C27" s="188" t="s">
        <v>189</v>
      </c>
      <c r="D27" s="188" t="s">
        <v>180</v>
      </c>
      <c r="E27" s="188" t="s">
        <v>181</v>
      </c>
      <c r="F27" s="189" t="s">
        <v>182</v>
      </c>
      <c r="G27" s="190"/>
      <c r="H27" s="191">
        <v>0</v>
      </c>
      <c r="I27" s="191"/>
      <c r="J27" s="191">
        <v>113841.35</v>
      </c>
      <c r="K27" s="191"/>
      <c r="L27" s="191">
        <v>113841.35</v>
      </c>
      <c r="M27" s="191"/>
      <c r="N27" s="192">
        <v>446962.5</v>
      </c>
    </row>
    <row r="28" spans="1:14" s="33" customFormat="1" ht="25.5" x14ac:dyDescent="0.25">
      <c r="A28" s="139"/>
      <c r="B28" s="136"/>
      <c r="C28" s="188" t="s">
        <v>190</v>
      </c>
      <c r="D28" s="188" t="s">
        <v>180</v>
      </c>
      <c r="E28" s="188" t="s">
        <v>181</v>
      </c>
      <c r="F28" s="189" t="s">
        <v>182</v>
      </c>
      <c r="G28" s="190"/>
      <c r="H28" s="191">
        <v>0</v>
      </c>
      <c r="I28" s="191"/>
      <c r="J28" s="191">
        <v>0</v>
      </c>
      <c r="K28" s="191"/>
      <c r="L28" s="191">
        <v>0</v>
      </c>
      <c r="M28" s="191"/>
      <c r="N28" s="192">
        <v>50911.9</v>
      </c>
    </row>
    <row r="29" spans="1:14" s="33" customFormat="1" ht="76.5" x14ac:dyDescent="0.25">
      <c r="A29" s="139"/>
      <c r="B29" s="136"/>
      <c r="C29" s="188" t="s">
        <v>191</v>
      </c>
      <c r="D29" s="188" t="s">
        <v>192</v>
      </c>
      <c r="E29" s="188" t="s">
        <v>193</v>
      </c>
      <c r="F29" s="189" t="s">
        <v>185</v>
      </c>
      <c r="G29" s="190"/>
      <c r="H29" s="191">
        <v>0</v>
      </c>
      <c r="I29" s="191"/>
      <c r="J29" s="191">
        <v>0</v>
      </c>
      <c r="K29" s="191"/>
      <c r="L29" s="191">
        <v>0</v>
      </c>
      <c r="M29" s="191"/>
      <c r="N29" s="192">
        <v>331350</v>
      </c>
    </row>
    <row r="30" spans="1:14" s="33" customFormat="1" ht="38.25" x14ac:dyDescent="0.25">
      <c r="A30" s="139"/>
      <c r="B30" s="136"/>
      <c r="C30" s="188" t="s">
        <v>194</v>
      </c>
      <c r="D30" s="188" t="s">
        <v>180</v>
      </c>
      <c r="E30" s="188" t="s">
        <v>181</v>
      </c>
      <c r="F30" s="189" t="s">
        <v>182</v>
      </c>
      <c r="G30" s="190"/>
      <c r="H30" s="191">
        <v>721652.8</v>
      </c>
      <c r="I30" s="191"/>
      <c r="J30" s="191">
        <v>721652.8</v>
      </c>
      <c r="K30" s="191"/>
      <c r="L30" s="191">
        <v>1632167.75</v>
      </c>
      <c r="M30" s="191"/>
      <c r="N30" s="192">
        <v>1632167.75</v>
      </c>
    </row>
    <row r="31" spans="1:14" s="33" customFormat="1" ht="38.25" x14ac:dyDescent="0.25">
      <c r="A31" s="139"/>
      <c r="B31" s="136"/>
      <c r="C31" s="188" t="s">
        <v>195</v>
      </c>
      <c r="D31" s="188" t="s">
        <v>180</v>
      </c>
      <c r="E31" s="188" t="s">
        <v>181</v>
      </c>
      <c r="F31" s="189" t="s">
        <v>185</v>
      </c>
      <c r="G31" s="190"/>
      <c r="H31" s="191">
        <v>0</v>
      </c>
      <c r="I31" s="191"/>
      <c r="J31" s="191">
        <v>0</v>
      </c>
      <c r="K31" s="191"/>
      <c r="L31" s="191">
        <v>160404.09</v>
      </c>
      <c r="M31" s="191"/>
      <c r="N31" s="192">
        <v>160404.09</v>
      </c>
    </row>
    <row r="32" spans="1:14" s="33" customFormat="1" ht="38.25" x14ac:dyDescent="0.25">
      <c r="A32" s="139"/>
      <c r="B32" s="136"/>
      <c r="C32" s="188" t="s">
        <v>196</v>
      </c>
      <c r="D32" s="188" t="s">
        <v>192</v>
      </c>
      <c r="E32" s="188" t="s">
        <v>193</v>
      </c>
      <c r="F32" s="189" t="s">
        <v>182</v>
      </c>
      <c r="G32" s="190"/>
      <c r="H32" s="191">
        <v>0</v>
      </c>
      <c r="I32" s="191"/>
      <c r="J32" s="191">
        <v>69763.91</v>
      </c>
      <c r="K32" s="191"/>
      <c r="L32" s="191">
        <v>670162.46000000008</v>
      </c>
      <c r="M32" s="191"/>
      <c r="N32" s="192">
        <v>670162.46000000008</v>
      </c>
    </row>
    <row r="33" spans="1:14" s="33" customFormat="1" ht="38.25" x14ac:dyDescent="0.25">
      <c r="A33" s="139"/>
      <c r="B33" s="136"/>
      <c r="C33" s="188" t="s">
        <v>197</v>
      </c>
      <c r="D33" s="188" t="s">
        <v>180</v>
      </c>
      <c r="E33" s="188" t="s">
        <v>181</v>
      </c>
      <c r="F33" s="189" t="s">
        <v>182</v>
      </c>
      <c r="G33" s="190"/>
      <c r="H33" s="191">
        <v>0</v>
      </c>
      <c r="I33" s="191"/>
      <c r="J33" s="191">
        <v>0</v>
      </c>
      <c r="K33" s="191"/>
      <c r="L33" s="191">
        <v>0</v>
      </c>
      <c r="M33" s="191"/>
      <c r="N33" s="192">
        <v>143249.93</v>
      </c>
    </row>
    <row r="34" spans="1:14" s="33" customFormat="1" ht="25.5" x14ac:dyDescent="0.25">
      <c r="A34" s="139"/>
      <c r="B34" s="136"/>
      <c r="C34" s="188" t="s">
        <v>198</v>
      </c>
      <c r="D34" s="188" t="s">
        <v>180</v>
      </c>
      <c r="E34" s="188" t="s">
        <v>181</v>
      </c>
      <c r="F34" s="189" t="s">
        <v>182</v>
      </c>
      <c r="G34" s="190"/>
      <c r="H34" s="191">
        <v>0</v>
      </c>
      <c r="I34" s="191"/>
      <c r="J34" s="191">
        <v>1997005.26</v>
      </c>
      <c r="K34" s="191"/>
      <c r="L34" s="191">
        <v>1997005.26</v>
      </c>
      <c r="M34" s="191"/>
      <c r="N34" s="192">
        <v>1997005.26</v>
      </c>
    </row>
    <row r="35" spans="1:14" s="33" customFormat="1" ht="38.25" x14ac:dyDescent="0.25">
      <c r="A35" s="139"/>
      <c r="B35" s="136"/>
      <c r="C35" s="188" t="s">
        <v>199</v>
      </c>
      <c r="D35" s="188" t="s">
        <v>180</v>
      </c>
      <c r="E35" s="188" t="s">
        <v>200</v>
      </c>
      <c r="F35" s="189" t="s">
        <v>182</v>
      </c>
      <c r="G35" s="190"/>
      <c r="H35" s="191">
        <v>0</v>
      </c>
      <c r="I35" s="191"/>
      <c r="J35" s="191">
        <v>0</v>
      </c>
      <c r="K35" s="191"/>
      <c r="L35" s="191">
        <v>408245.11</v>
      </c>
      <c r="M35" s="191"/>
      <c r="N35" s="192">
        <v>1531876.58</v>
      </c>
    </row>
    <row r="36" spans="1:14" s="33" customFormat="1" ht="38.25" x14ac:dyDescent="0.25">
      <c r="A36" s="139"/>
      <c r="B36" s="136"/>
      <c r="C36" s="188" t="s">
        <v>201</v>
      </c>
      <c r="D36" s="188" t="s">
        <v>180</v>
      </c>
      <c r="E36" s="188" t="s">
        <v>200</v>
      </c>
      <c r="F36" s="189" t="s">
        <v>182</v>
      </c>
      <c r="G36" s="190"/>
      <c r="H36" s="191">
        <v>0</v>
      </c>
      <c r="I36" s="191"/>
      <c r="J36" s="191">
        <v>0</v>
      </c>
      <c r="K36" s="191"/>
      <c r="L36" s="191">
        <v>42053.64</v>
      </c>
      <c r="M36" s="191"/>
      <c r="N36" s="192">
        <v>249280.62</v>
      </c>
    </row>
    <row r="37" spans="1:14" s="33" customFormat="1" ht="25.5" x14ac:dyDescent="0.25">
      <c r="A37" s="139"/>
      <c r="B37" s="136"/>
      <c r="C37" s="188" t="s">
        <v>202</v>
      </c>
      <c r="D37" s="188" t="s">
        <v>180</v>
      </c>
      <c r="E37" s="188" t="s">
        <v>203</v>
      </c>
      <c r="F37" s="189" t="s">
        <v>182</v>
      </c>
      <c r="G37" s="190"/>
      <c r="H37" s="191">
        <v>1766062.03</v>
      </c>
      <c r="I37" s="191"/>
      <c r="J37" s="191">
        <v>2805318.68</v>
      </c>
      <c r="K37" s="191"/>
      <c r="L37" s="191">
        <v>4128589.43</v>
      </c>
      <c r="M37" s="191"/>
      <c r="N37" s="192">
        <v>4320145.71</v>
      </c>
    </row>
    <row r="38" spans="1:14" s="33" customFormat="1" ht="38.25" x14ac:dyDescent="0.25">
      <c r="A38" s="139"/>
      <c r="B38" s="136"/>
      <c r="C38" s="188" t="s">
        <v>204</v>
      </c>
      <c r="D38" s="188" t="s">
        <v>180</v>
      </c>
      <c r="E38" s="188" t="s">
        <v>203</v>
      </c>
      <c r="F38" s="189" t="s">
        <v>182</v>
      </c>
      <c r="G38" s="190"/>
      <c r="H38" s="191">
        <v>0</v>
      </c>
      <c r="I38" s="191"/>
      <c r="J38" s="191">
        <v>0</v>
      </c>
      <c r="K38" s="191"/>
      <c r="L38" s="191">
        <v>0</v>
      </c>
      <c r="M38" s="191"/>
      <c r="N38" s="192">
        <v>107570.86</v>
      </c>
    </row>
    <row r="39" spans="1:14" s="33" customFormat="1" ht="25.5" x14ac:dyDescent="0.25">
      <c r="A39" s="139"/>
      <c r="B39" s="136"/>
      <c r="C39" s="188" t="s">
        <v>205</v>
      </c>
      <c r="D39" s="188" t="s">
        <v>180</v>
      </c>
      <c r="E39" s="188" t="s">
        <v>206</v>
      </c>
      <c r="F39" s="189" t="s">
        <v>182</v>
      </c>
      <c r="G39" s="190"/>
      <c r="H39" s="191">
        <v>0</v>
      </c>
      <c r="I39" s="191"/>
      <c r="J39" s="191">
        <v>0</v>
      </c>
      <c r="K39" s="191"/>
      <c r="L39" s="191">
        <v>0</v>
      </c>
      <c r="M39" s="191"/>
      <c r="N39" s="192">
        <v>3087</v>
      </c>
    </row>
    <row r="40" spans="1:14" s="33" customFormat="1" ht="38.25" x14ac:dyDescent="0.25">
      <c r="A40" s="139"/>
      <c r="B40" s="136"/>
      <c r="C40" s="188" t="s">
        <v>207</v>
      </c>
      <c r="D40" s="188" t="s">
        <v>208</v>
      </c>
      <c r="E40" s="188" t="s">
        <v>209</v>
      </c>
      <c r="F40" s="189" t="s">
        <v>182</v>
      </c>
      <c r="G40" s="190"/>
      <c r="H40" s="191">
        <v>16688.150000000001</v>
      </c>
      <c r="I40" s="191"/>
      <c r="J40" s="191">
        <v>16688.150000000001</v>
      </c>
      <c r="K40" s="191"/>
      <c r="L40" s="191">
        <v>112583.78</v>
      </c>
      <c r="M40" s="191"/>
      <c r="N40" s="192">
        <v>131670.92000000001</v>
      </c>
    </row>
    <row r="41" spans="1:14" s="33" customFormat="1" ht="25.5" x14ac:dyDescent="0.25">
      <c r="A41" s="139"/>
      <c r="B41" s="136"/>
      <c r="C41" s="188" t="s">
        <v>210</v>
      </c>
      <c r="D41" s="188" t="s">
        <v>180</v>
      </c>
      <c r="E41" s="188" t="s">
        <v>203</v>
      </c>
      <c r="F41" s="189" t="s">
        <v>182</v>
      </c>
      <c r="G41" s="190"/>
      <c r="H41" s="191">
        <v>255.17</v>
      </c>
      <c r="I41" s="191"/>
      <c r="J41" s="191">
        <v>264342.40999999997</v>
      </c>
      <c r="K41" s="191"/>
      <c r="L41" s="191">
        <v>284509.07</v>
      </c>
      <c r="M41" s="191"/>
      <c r="N41" s="192">
        <v>331399.05</v>
      </c>
    </row>
    <row r="42" spans="1:14" s="33" customFormat="1" ht="38.25" x14ac:dyDescent="0.25">
      <c r="A42" s="139"/>
      <c r="B42" s="136"/>
      <c r="C42" s="188" t="s">
        <v>211</v>
      </c>
      <c r="D42" s="188" t="s">
        <v>180</v>
      </c>
      <c r="E42" s="188" t="s">
        <v>203</v>
      </c>
      <c r="F42" s="189" t="s">
        <v>182</v>
      </c>
      <c r="G42" s="190"/>
      <c r="H42" s="191">
        <v>29280.880000000001</v>
      </c>
      <c r="I42" s="191"/>
      <c r="J42" s="191">
        <v>29280.880000000001</v>
      </c>
      <c r="K42" s="191"/>
      <c r="L42" s="191">
        <v>29280.880000000001</v>
      </c>
      <c r="M42" s="191"/>
      <c r="N42" s="192">
        <v>29280.880000000001</v>
      </c>
    </row>
    <row r="43" spans="1:14" s="33" customFormat="1" ht="38.25" x14ac:dyDescent="0.25">
      <c r="A43" s="139"/>
      <c r="B43" s="136"/>
      <c r="C43" s="188" t="s">
        <v>212</v>
      </c>
      <c r="D43" s="188" t="s">
        <v>180</v>
      </c>
      <c r="E43" s="188" t="s">
        <v>203</v>
      </c>
      <c r="F43" s="189" t="s">
        <v>182</v>
      </c>
      <c r="G43" s="190"/>
      <c r="H43" s="191">
        <v>28232.720000000001</v>
      </c>
      <c r="I43" s="191"/>
      <c r="J43" s="191">
        <v>40232.47</v>
      </c>
      <c r="K43" s="191"/>
      <c r="L43" s="191">
        <v>46714.32</v>
      </c>
      <c r="M43" s="191"/>
      <c r="N43" s="192">
        <v>49325.61</v>
      </c>
    </row>
    <row r="44" spans="1:14" s="33" customFormat="1" ht="25.5" x14ac:dyDescent="0.25">
      <c r="A44" s="139"/>
      <c r="B44" s="136"/>
      <c r="C44" s="188" t="s">
        <v>213</v>
      </c>
      <c r="D44" s="188" t="s">
        <v>214</v>
      </c>
      <c r="E44" s="188" t="s">
        <v>215</v>
      </c>
      <c r="F44" s="189" t="s">
        <v>185</v>
      </c>
      <c r="G44" s="190"/>
      <c r="H44" s="191">
        <v>0</v>
      </c>
      <c r="I44" s="191"/>
      <c r="J44" s="191">
        <v>0</v>
      </c>
      <c r="K44" s="191"/>
      <c r="L44" s="191">
        <v>85440.86</v>
      </c>
      <c r="M44" s="191"/>
      <c r="N44" s="192">
        <v>85440.86</v>
      </c>
    </row>
    <row r="45" spans="1:14" s="33" customFormat="1" ht="38.25" x14ac:dyDescent="0.25">
      <c r="A45" s="139"/>
      <c r="B45" s="136"/>
      <c r="C45" s="188" t="s">
        <v>216</v>
      </c>
      <c r="D45" s="188" t="s">
        <v>214</v>
      </c>
      <c r="E45" s="188" t="s">
        <v>215</v>
      </c>
      <c r="F45" s="189" t="s">
        <v>182</v>
      </c>
      <c r="G45" s="190"/>
      <c r="H45" s="191">
        <v>0</v>
      </c>
      <c r="I45" s="191"/>
      <c r="J45" s="191">
        <v>0</v>
      </c>
      <c r="K45" s="191"/>
      <c r="L45" s="191">
        <v>0</v>
      </c>
      <c r="M45" s="191"/>
      <c r="N45" s="192">
        <v>9000</v>
      </c>
    </row>
    <row r="46" spans="1:14" s="33" customFormat="1" ht="25.5" x14ac:dyDescent="0.25">
      <c r="A46" s="139"/>
      <c r="B46" s="136"/>
      <c r="C46" s="188" t="s">
        <v>217</v>
      </c>
      <c r="D46" s="188" t="s">
        <v>218</v>
      </c>
      <c r="E46" s="188" t="s">
        <v>219</v>
      </c>
      <c r="F46" s="189" t="s">
        <v>185</v>
      </c>
      <c r="G46" s="190"/>
      <c r="H46" s="191">
        <v>0</v>
      </c>
      <c r="I46" s="191"/>
      <c r="J46" s="191">
        <v>0</v>
      </c>
      <c r="K46" s="191"/>
      <c r="L46" s="191">
        <v>119906.95</v>
      </c>
      <c r="M46" s="191"/>
      <c r="N46" s="192">
        <v>119906.95</v>
      </c>
    </row>
    <row r="47" spans="1:14" s="33" customFormat="1" ht="63.75" x14ac:dyDescent="0.25">
      <c r="A47" s="139"/>
      <c r="B47" s="136"/>
      <c r="C47" s="183" t="s">
        <v>220</v>
      </c>
      <c r="D47" s="183" t="s">
        <v>218</v>
      </c>
      <c r="E47" s="183" t="s">
        <v>219</v>
      </c>
      <c r="F47" s="184" t="s">
        <v>185</v>
      </c>
      <c r="G47" s="185"/>
      <c r="H47" s="186">
        <v>0</v>
      </c>
      <c r="I47" s="186"/>
      <c r="J47" s="186">
        <v>0</v>
      </c>
      <c r="K47" s="186"/>
      <c r="L47" s="186">
        <v>0</v>
      </c>
      <c r="M47" s="186"/>
      <c r="N47" s="187">
        <v>749872.08</v>
      </c>
    </row>
    <row r="48" spans="1:14" x14ac:dyDescent="0.25">
      <c r="A48" s="142" t="s">
        <v>15</v>
      </c>
      <c r="B48" s="144" t="s">
        <v>135</v>
      </c>
      <c r="C48" s="140"/>
      <c r="D48" s="140"/>
      <c r="E48" s="140"/>
      <c r="F48" s="141"/>
      <c r="G48" s="172">
        <f>+G20</f>
        <v>3225716.5799999996</v>
      </c>
      <c r="H48" s="173">
        <f>+H20</f>
        <v>2565434.59</v>
      </c>
      <c r="I48" s="173">
        <f t="shared" ref="I48:N48" si="1">+I20</f>
        <v>5046492.8999999994</v>
      </c>
      <c r="J48" s="173">
        <f t="shared" si="1"/>
        <v>6523956.620000001</v>
      </c>
      <c r="K48" s="173">
        <f t="shared" si="1"/>
        <v>6904220.2600000007</v>
      </c>
      <c r="L48" s="173">
        <f t="shared" si="1"/>
        <v>10484420.039999999</v>
      </c>
      <c r="M48" s="173">
        <f t="shared" si="1"/>
        <v>9379523.2699999996</v>
      </c>
      <c r="N48" s="174">
        <f t="shared" si="1"/>
        <v>14123855.429999998</v>
      </c>
    </row>
    <row r="49" spans="1:14" x14ac:dyDescent="0.25">
      <c r="A49" s="139" t="s">
        <v>22</v>
      </c>
      <c r="B49" s="145" t="s">
        <v>21</v>
      </c>
      <c r="C49" s="140"/>
      <c r="D49" s="140"/>
      <c r="E49" s="140"/>
      <c r="F49" s="141"/>
      <c r="G49" s="64">
        <v>43484.24</v>
      </c>
      <c r="H49" s="66">
        <f>SUM(H50:H51)</f>
        <v>47569.55</v>
      </c>
      <c r="I49" s="66">
        <v>78419.09</v>
      </c>
      <c r="J49" s="66">
        <f>SUM(J50:J51)</f>
        <v>112868.86</v>
      </c>
      <c r="K49" s="66">
        <v>110212.56</v>
      </c>
      <c r="L49" s="66">
        <f>SUM(L50:L51)</f>
        <v>179333.23</v>
      </c>
      <c r="M49" s="66">
        <v>153231.07999999999</v>
      </c>
      <c r="N49" s="68">
        <f>SUM(N50:N51)</f>
        <v>238088.17</v>
      </c>
    </row>
    <row r="50" spans="1:14" ht="25.5" x14ac:dyDescent="0.25">
      <c r="A50" s="139"/>
      <c r="B50" s="145"/>
      <c r="C50" s="140" t="s">
        <v>221</v>
      </c>
      <c r="D50" s="140" t="s">
        <v>222</v>
      </c>
      <c r="E50" s="140" t="s">
        <v>223</v>
      </c>
      <c r="F50" s="141" t="s">
        <v>182</v>
      </c>
      <c r="G50" s="180"/>
      <c r="H50" s="181">
        <v>43209.23</v>
      </c>
      <c r="I50" s="181"/>
      <c r="J50" s="181">
        <v>104423.74</v>
      </c>
      <c r="K50" s="181"/>
      <c r="L50" s="181">
        <v>152624.02000000002</v>
      </c>
      <c r="M50" s="181"/>
      <c r="N50" s="182">
        <v>207323.21000000002</v>
      </c>
    </row>
    <row r="51" spans="1:14" ht="25.5" x14ac:dyDescent="0.25">
      <c r="A51" s="139"/>
      <c r="B51" s="145"/>
      <c r="C51" s="183" t="s">
        <v>224</v>
      </c>
      <c r="D51" s="183" t="s">
        <v>222</v>
      </c>
      <c r="E51" s="183" t="s">
        <v>223</v>
      </c>
      <c r="F51" s="184" t="s">
        <v>182</v>
      </c>
      <c r="G51" s="185"/>
      <c r="H51" s="186">
        <v>4360.32</v>
      </c>
      <c r="I51" s="186"/>
      <c r="J51" s="186">
        <v>8445.119999999999</v>
      </c>
      <c r="K51" s="186"/>
      <c r="L51" s="186">
        <v>26709.21</v>
      </c>
      <c r="M51" s="186"/>
      <c r="N51" s="187">
        <v>30764.959999999999</v>
      </c>
    </row>
    <row r="52" spans="1:14" ht="30" x14ac:dyDescent="0.25">
      <c r="A52" s="139" t="s">
        <v>24</v>
      </c>
      <c r="B52" s="145" t="s">
        <v>23</v>
      </c>
      <c r="C52" s="140"/>
      <c r="D52" s="140"/>
      <c r="E52" s="140"/>
      <c r="F52" s="141"/>
      <c r="G52" s="193"/>
      <c r="H52" s="194"/>
      <c r="I52" s="194"/>
      <c r="J52" s="194"/>
      <c r="K52" s="194"/>
      <c r="L52" s="194"/>
      <c r="M52" s="194"/>
      <c r="N52" s="195"/>
    </row>
    <row r="53" spans="1:14" x14ac:dyDescent="0.25">
      <c r="A53" s="139" t="s">
        <v>26</v>
      </c>
      <c r="B53" s="136" t="s">
        <v>25</v>
      </c>
      <c r="C53" s="140"/>
      <c r="D53" s="140"/>
      <c r="E53" s="140"/>
      <c r="F53" s="141"/>
      <c r="G53" s="64">
        <v>0.03</v>
      </c>
      <c r="H53" s="66">
        <v>0.01</v>
      </c>
      <c r="I53" s="66">
        <v>0.03</v>
      </c>
      <c r="J53" s="66">
        <v>0.01</v>
      </c>
      <c r="K53" s="66">
        <v>0.03</v>
      </c>
      <c r="L53" s="66">
        <v>0.01</v>
      </c>
      <c r="M53" s="66">
        <v>0.03</v>
      </c>
      <c r="N53" s="68">
        <v>100</v>
      </c>
    </row>
    <row r="54" spans="1:14" ht="25.5" x14ac:dyDescent="0.25">
      <c r="A54" s="139"/>
      <c r="B54" s="136"/>
      <c r="C54" s="175" t="s">
        <v>225</v>
      </c>
      <c r="D54" s="175" t="s">
        <v>226</v>
      </c>
      <c r="E54" s="175" t="s">
        <v>227</v>
      </c>
      <c r="F54" s="176" t="s">
        <v>185</v>
      </c>
      <c r="G54" s="177"/>
      <c r="H54" s="178">
        <v>0.01</v>
      </c>
      <c r="I54" s="178"/>
      <c r="J54" s="178">
        <v>0.01</v>
      </c>
      <c r="K54" s="178"/>
      <c r="L54" s="178">
        <v>0.01</v>
      </c>
      <c r="M54" s="178"/>
      <c r="N54" s="179">
        <v>100</v>
      </c>
    </row>
    <row r="55" spans="1:14" x14ac:dyDescent="0.25">
      <c r="A55" s="139" t="s">
        <v>28</v>
      </c>
      <c r="B55" s="136" t="s">
        <v>27</v>
      </c>
      <c r="C55" s="140"/>
      <c r="D55" s="140"/>
      <c r="E55" s="140"/>
      <c r="F55" s="141"/>
      <c r="G55" s="196"/>
      <c r="H55" s="197"/>
      <c r="I55" s="197"/>
      <c r="J55" s="197"/>
      <c r="K55" s="197"/>
      <c r="L55" s="197"/>
      <c r="M55" s="197"/>
      <c r="N55" s="198"/>
    </row>
    <row r="56" spans="1:14" x14ac:dyDescent="0.25">
      <c r="A56" s="139" t="s">
        <v>30</v>
      </c>
      <c r="B56" s="136" t="s">
        <v>29</v>
      </c>
      <c r="C56" s="140"/>
      <c r="D56" s="140"/>
      <c r="E56" s="140"/>
      <c r="F56" s="141"/>
      <c r="G56" s="69">
        <v>12190.49</v>
      </c>
      <c r="H56" s="71">
        <f>SUM(H57:H65)</f>
        <v>10614.53</v>
      </c>
      <c r="I56" s="71">
        <v>35669.72</v>
      </c>
      <c r="J56" s="71">
        <f>SUM(J57:J65)</f>
        <v>61091.950000000004</v>
      </c>
      <c r="K56" s="71">
        <v>57222.45</v>
      </c>
      <c r="L56" s="71">
        <f>SUM(L57:L65)</f>
        <v>240883.17</v>
      </c>
      <c r="M56" s="71">
        <v>87623.91</v>
      </c>
      <c r="N56" s="73">
        <f>SUM(N57:N65)</f>
        <v>335471.78000000003</v>
      </c>
    </row>
    <row r="57" spans="1:14" ht="25.5" x14ac:dyDescent="0.25">
      <c r="A57" s="139"/>
      <c r="B57" s="136"/>
      <c r="C57" s="140" t="s">
        <v>228</v>
      </c>
      <c r="D57" s="140" t="s">
        <v>229</v>
      </c>
      <c r="E57" s="140" t="s">
        <v>230</v>
      </c>
      <c r="F57" s="141" t="s">
        <v>185</v>
      </c>
      <c r="G57" s="74"/>
      <c r="H57" s="207">
        <v>0</v>
      </c>
      <c r="I57" s="76"/>
      <c r="J57" s="207">
        <v>0</v>
      </c>
      <c r="K57" s="76"/>
      <c r="L57" s="207">
        <v>0</v>
      </c>
      <c r="M57" s="76"/>
      <c r="N57" s="208">
        <v>5000</v>
      </c>
    </row>
    <row r="58" spans="1:14" ht="25.5" x14ac:dyDescent="0.25">
      <c r="A58" s="139"/>
      <c r="B58" s="136"/>
      <c r="C58" s="188" t="s">
        <v>231</v>
      </c>
      <c r="D58" s="188" t="s">
        <v>229</v>
      </c>
      <c r="E58" s="188" t="s">
        <v>230</v>
      </c>
      <c r="F58" s="189" t="s">
        <v>182</v>
      </c>
      <c r="G58" s="213"/>
      <c r="H58" s="214">
        <v>1551.57</v>
      </c>
      <c r="I58" s="215"/>
      <c r="J58" s="214">
        <v>3103.6499999999996</v>
      </c>
      <c r="K58" s="215"/>
      <c r="L58" s="214">
        <v>3681.17</v>
      </c>
      <c r="M58" s="215"/>
      <c r="N58" s="216">
        <v>12489.44</v>
      </c>
    </row>
    <row r="59" spans="1:14" ht="25.5" x14ac:dyDescent="0.25">
      <c r="A59" s="139"/>
      <c r="B59" s="136"/>
      <c r="C59" s="188" t="s">
        <v>232</v>
      </c>
      <c r="D59" s="188" t="s">
        <v>229</v>
      </c>
      <c r="E59" s="188" t="s">
        <v>230</v>
      </c>
      <c r="F59" s="189" t="s">
        <v>185</v>
      </c>
      <c r="G59" s="213"/>
      <c r="H59" s="214">
        <v>0</v>
      </c>
      <c r="I59" s="215"/>
      <c r="J59" s="214">
        <v>0</v>
      </c>
      <c r="K59" s="215"/>
      <c r="L59" s="214">
        <v>111372.82</v>
      </c>
      <c r="M59" s="215"/>
      <c r="N59" s="216">
        <v>111372.82</v>
      </c>
    </row>
    <row r="60" spans="1:14" ht="25.5" x14ac:dyDescent="0.25">
      <c r="A60" s="139"/>
      <c r="B60" s="136"/>
      <c r="C60" s="188" t="s">
        <v>233</v>
      </c>
      <c r="D60" s="188" t="s">
        <v>229</v>
      </c>
      <c r="E60" s="188" t="s">
        <v>230</v>
      </c>
      <c r="F60" s="189" t="s">
        <v>185</v>
      </c>
      <c r="G60" s="213"/>
      <c r="H60" s="214">
        <v>0</v>
      </c>
      <c r="I60" s="215"/>
      <c r="J60" s="214">
        <v>0</v>
      </c>
      <c r="K60" s="215"/>
      <c r="L60" s="214">
        <v>24821.08</v>
      </c>
      <c r="M60" s="215"/>
      <c r="N60" s="216">
        <v>24821.08</v>
      </c>
    </row>
    <row r="61" spans="1:14" ht="25.5" x14ac:dyDescent="0.25">
      <c r="A61" s="139"/>
      <c r="B61" s="136"/>
      <c r="C61" s="188" t="s">
        <v>234</v>
      </c>
      <c r="D61" s="188" t="s">
        <v>229</v>
      </c>
      <c r="E61" s="188" t="s">
        <v>230</v>
      </c>
      <c r="F61" s="189" t="s">
        <v>182</v>
      </c>
      <c r="G61" s="213"/>
      <c r="H61" s="214">
        <v>7062.96</v>
      </c>
      <c r="I61" s="215"/>
      <c r="J61" s="214">
        <v>33377.700000000004</v>
      </c>
      <c r="K61" s="215"/>
      <c r="L61" s="214">
        <v>61397.5</v>
      </c>
      <c r="M61" s="215"/>
      <c r="N61" s="216">
        <v>101788.44</v>
      </c>
    </row>
    <row r="62" spans="1:14" ht="38.25" x14ac:dyDescent="0.25">
      <c r="A62" s="139"/>
      <c r="B62" s="136"/>
      <c r="C62" s="188" t="s">
        <v>235</v>
      </c>
      <c r="D62" s="188" t="s">
        <v>229</v>
      </c>
      <c r="E62" s="188" t="s">
        <v>230</v>
      </c>
      <c r="F62" s="189" t="s">
        <v>182</v>
      </c>
      <c r="G62" s="213"/>
      <c r="H62" s="214">
        <v>2000</v>
      </c>
      <c r="I62" s="215"/>
      <c r="J62" s="214">
        <v>3110.6</v>
      </c>
      <c r="K62" s="215"/>
      <c r="L62" s="214">
        <v>3110.6</v>
      </c>
      <c r="M62" s="215"/>
      <c r="N62" s="216">
        <v>20000</v>
      </c>
    </row>
    <row r="63" spans="1:14" ht="25.5" x14ac:dyDescent="0.25">
      <c r="A63" s="139"/>
      <c r="B63" s="136"/>
      <c r="C63" s="188" t="s">
        <v>236</v>
      </c>
      <c r="D63" s="188" t="s">
        <v>229</v>
      </c>
      <c r="E63" s="188" t="s">
        <v>230</v>
      </c>
      <c r="F63" s="189" t="s">
        <v>182</v>
      </c>
      <c r="G63" s="213"/>
      <c r="H63" s="214">
        <v>0</v>
      </c>
      <c r="I63" s="215"/>
      <c r="J63" s="214">
        <v>0</v>
      </c>
      <c r="K63" s="215"/>
      <c r="L63" s="214">
        <v>0</v>
      </c>
      <c r="M63" s="215"/>
      <c r="N63" s="216">
        <v>2000</v>
      </c>
    </row>
    <row r="64" spans="1:14" ht="38.25" x14ac:dyDescent="0.25">
      <c r="A64" s="139"/>
      <c r="B64" s="136"/>
      <c r="C64" s="188" t="s">
        <v>237</v>
      </c>
      <c r="D64" s="188" t="s">
        <v>229</v>
      </c>
      <c r="E64" s="188" t="s">
        <v>230</v>
      </c>
      <c r="F64" s="189" t="s">
        <v>185</v>
      </c>
      <c r="G64" s="213"/>
      <c r="H64" s="214">
        <v>0</v>
      </c>
      <c r="I64" s="215"/>
      <c r="J64" s="214">
        <v>0</v>
      </c>
      <c r="K64" s="215"/>
      <c r="L64" s="214">
        <v>15000</v>
      </c>
      <c r="M64" s="215"/>
      <c r="N64" s="216">
        <v>15000</v>
      </c>
    </row>
    <row r="65" spans="1:14" ht="38.25" x14ac:dyDescent="0.25">
      <c r="A65" s="139"/>
      <c r="B65" s="136"/>
      <c r="C65" s="183" t="s">
        <v>238</v>
      </c>
      <c r="D65" s="183" t="s">
        <v>239</v>
      </c>
      <c r="E65" s="183" t="s">
        <v>240</v>
      </c>
      <c r="F65" s="184" t="s">
        <v>182</v>
      </c>
      <c r="G65" s="209"/>
      <c r="H65" s="210">
        <v>0</v>
      </c>
      <c r="I65" s="211"/>
      <c r="J65" s="210">
        <v>21500</v>
      </c>
      <c r="K65" s="211"/>
      <c r="L65" s="210">
        <v>21500</v>
      </c>
      <c r="M65" s="211"/>
      <c r="N65" s="212">
        <v>43000</v>
      </c>
    </row>
    <row r="66" spans="1:14" x14ac:dyDescent="0.25">
      <c r="A66" s="142" t="s">
        <v>20</v>
      </c>
      <c r="B66" s="144" t="s">
        <v>119</v>
      </c>
      <c r="C66" s="140"/>
      <c r="D66" s="140"/>
      <c r="E66" s="140"/>
      <c r="F66" s="141"/>
      <c r="G66" s="172">
        <f t="shared" ref="G66:N66" si="2">+G56+G55+G53+G52+G49</f>
        <v>55674.759999999995</v>
      </c>
      <c r="H66" s="173">
        <f t="shared" si="2"/>
        <v>58184.090000000004</v>
      </c>
      <c r="I66" s="173">
        <f t="shared" si="2"/>
        <v>114088.84</v>
      </c>
      <c r="J66" s="173">
        <f t="shared" si="2"/>
        <v>173960.82</v>
      </c>
      <c r="K66" s="173">
        <f t="shared" si="2"/>
        <v>167435.03999999998</v>
      </c>
      <c r="L66" s="173">
        <f t="shared" si="2"/>
        <v>420216.41000000003</v>
      </c>
      <c r="M66" s="173">
        <f t="shared" si="2"/>
        <v>240855.02</v>
      </c>
      <c r="N66" s="174">
        <f t="shared" si="2"/>
        <v>573659.95000000007</v>
      </c>
    </row>
    <row r="67" spans="1:14" x14ac:dyDescent="0.25">
      <c r="A67" s="139" t="s">
        <v>33</v>
      </c>
      <c r="B67" s="136" t="s">
        <v>32</v>
      </c>
      <c r="C67" s="140"/>
      <c r="D67" s="140"/>
      <c r="E67" s="140"/>
      <c r="F67" s="141"/>
      <c r="G67" s="69"/>
      <c r="H67" s="71"/>
      <c r="I67" s="71"/>
      <c r="J67" s="71"/>
      <c r="K67" s="71"/>
      <c r="L67" s="71"/>
      <c r="M67" s="71"/>
      <c r="N67" s="73"/>
    </row>
    <row r="68" spans="1:14" x14ac:dyDescent="0.25">
      <c r="A68" s="139" t="s">
        <v>34</v>
      </c>
      <c r="B68" s="136" t="s">
        <v>0</v>
      </c>
      <c r="C68" s="140"/>
      <c r="D68" s="140"/>
      <c r="E68" s="140"/>
      <c r="F68" s="141"/>
      <c r="G68" s="69"/>
      <c r="H68" s="71">
        <v>0</v>
      </c>
      <c r="I68" s="71"/>
      <c r="J68" s="71">
        <v>0</v>
      </c>
      <c r="K68" s="71"/>
      <c r="L68" s="71">
        <v>0</v>
      </c>
      <c r="M68" s="71"/>
      <c r="N68" s="73">
        <v>747012.8</v>
      </c>
    </row>
    <row r="69" spans="1:14" ht="102" x14ac:dyDescent="0.25">
      <c r="A69" s="139"/>
      <c r="B69" s="136"/>
      <c r="C69" s="175" t="s">
        <v>241</v>
      </c>
      <c r="D69" s="175" t="s">
        <v>242</v>
      </c>
      <c r="E69" s="175" t="s">
        <v>243</v>
      </c>
      <c r="F69" s="176" t="s">
        <v>185</v>
      </c>
      <c r="G69" s="199"/>
      <c r="H69" s="201">
        <v>0</v>
      </c>
      <c r="I69" s="200"/>
      <c r="J69" s="201">
        <v>0</v>
      </c>
      <c r="K69" s="200"/>
      <c r="L69" s="201">
        <v>0</v>
      </c>
      <c r="M69" s="200"/>
      <c r="N69" s="202">
        <v>747012.8</v>
      </c>
    </row>
    <row r="70" spans="1:14" x14ac:dyDescent="0.25">
      <c r="A70" s="139" t="s">
        <v>35</v>
      </c>
      <c r="B70" s="136" t="s">
        <v>1</v>
      </c>
      <c r="C70" s="140"/>
      <c r="D70" s="140"/>
      <c r="E70" s="140"/>
      <c r="F70" s="141"/>
      <c r="G70" s="196"/>
      <c r="H70" s="197"/>
      <c r="I70" s="197"/>
      <c r="J70" s="197"/>
      <c r="K70" s="197"/>
      <c r="L70" s="197"/>
      <c r="M70" s="197"/>
      <c r="N70" s="198"/>
    </row>
    <row r="71" spans="1:14" x14ac:dyDescent="0.25">
      <c r="A71" s="139" t="s">
        <v>37</v>
      </c>
      <c r="B71" s="136" t="s">
        <v>36</v>
      </c>
      <c r="C71" s="140"/>
      <c r="D71" s="140"/>
      <c r="E71" s="140"/>
      <c r="F71" s="141"/>
      <c r="G71" s="64"/>
      <c r="H71" s="66"/>
      <c r="I71" s="66"/>
      <c r="J71" s="66"/>
      <c r="K71" s="66"/>
      <c r="L71" s="66"/>
      <c r="M71" s="66"/>
      <c r="N71" s="68"/>
    </row>
    <row r="72" spans="1:14" x14ac:dyDescent="0.25">
      <c r="A72" s="139" t="s">
        <v>38</v>
      </c>
      <c r="B72" s="136" t="s">
        <v>2</v>
      </c>
      <c r="C72" s="140"/>
      <c r="D72" s="140"/>
      <c r="E72" s="140"/>
      <c r="F72" s="141"/>
      <c r="G72" s="64"/>
      <c r="H72" s="66"/>
      <c r="I72" s="66"/>
      <c r="J72" s="66"/>
      <c r="K72" s="66"/>
      <c r="L72" s="66"/>
      <c r="M72" s="66"/>
      <c r="N72" s="68"/>
    </row>
    <row r="73" spans="1:14" x14ac:dyDescent="0.25">
      <c r="A73" s="142" t="s">
        <v>31</v>
      </c>
      <c r="B73" s="144" t="s">
        <v>118</v>
      </c>
      <c r="C73" s="140"/>
      <c r="D73" s="140"/>
      <c r="E73" s="140"/>
      <c r="F73" s="141"/>
      <c r="G73" s="61">
        <f t="shared" ref="G73:N73" si="3">+G72+G71+G70+G68+G67</f>
        <v>0</v>
      </c>
      <c r="H73" s="62">
        <f t="shared" si="3"/>
        <v>0</v>
      </c>
      <c r="I73" s="62">
        <f t="shared" si="3"/>
        <v>0</v>
      </c>
      <c r="J73" s="62">
        <f t="shared" si="3"/>
        <v>0</v>
      </c>
      <c r="K73" s="62">
        <f t="shared" si="3"/>
        <v>0</v>
      </c>
      <c r="L73" s="62">
        <f t="shared" si="3"/>
        <v>0</v>
      </c>
      <c r="M73" s="62">
        <f t="shared" si="3"/>
        <v>0</v>
      </c>
      <c r="N73" s="63">
        <f t="shared" si="3"/>
        <v>747012.8</v>
      </c>
    </row>
    <row r="74" spans="1:14" x14ac:dyDescent="0.25">
      <c r="A74" s="139" t="s">
        <v>41</v>
      </c>
      <c r="B74" s="136" t="s">
        <v>40</v>
      </c>
      <c r="C74" s="140"/>
      <c r="D74" s="140"/>
      <c r="E74" s="140"/>
      <c r="F74" s="141"/>
      <c r="G74" s="69"/>
      <c r="H74" s="71"/>
      <c r="I74" s="71"/>
      <c r="J74" s="71"/>
      <c r="K74" s="71"/>
      <c r="L74" s="71"/>
      <c r="M74" s="71"/>
      <c r="N74" s="73"/>
    </row>
    <row r="75" spans="1:14" x14ac:dyDescent="0.25">
      <c r="A75" s="139" t="s">
        <v>43</v>
      </c>
      <c r="B75" s="136" t="s">
        <v>42</v>
      </c>
      <c r="C75" s="140"/>
      <c r="D75" s="140"/>
      <c r="E75" s="140"/>
      <c r="F75" s="141"/>
      <c r="G75" s="69"/>
      <c r="H75" s="71"/>
      <c r="I75" s="71"/>
      <c r="J75" s="71"/>
      <c r="K75" s="71"/>
      <c r="L75" s="71"/>
      <c r="M75" s="71"/>
      <c r="N75" s="73"/>
    </row>
    <row r="76" spans="1:14" x14ac:dyDescent="0.25">
      <c r="A76" s="139" t="s">
        <v>45</v>
      </c>
      <c r="B76" s="136" t="s">
        <v>44</v>
      </c>
      <c r="C76" s="140"/>
      <c r="D76" s="140"/>
      <c r="E76" s="140"/>
      <c r="F76" s="141"/>
      <c r="G76" s="69"/>
      <c r="H76" s="71"/>
      <c r="I76" s="71"/>
      <c r="J76" s="71"/>
      <c r="K76" s="71"/>
      <c r="L76" s="71"/>
      <c r="M76" s="71"/>
      <c r="N76" s="73"/>
    </row>
    <row r="77" spans="1:14" x14ac:dyDescent="0.25">
      <c r="A77" s="139" t="s">
        <v>47</v>
      </c>
      <c r="B77" s="136" t="s">
        <v>46</v>
      </c>
      <c r="C77" s="140"/>
      <c r="D77" s="140"/>
      <c r="E77" s="140"/>
      <c r="F77" s="141"/>
      <c r="G77" s="69"/>
      <c r="H77" s="71"/>
      <c r="I77" s="71"/>
      <c r="J77" s="71"/>
      <c r="K77" s="71"/>
      <c r="L77" s="71"/>
      <c r="M77" s="71"/>
      <c r="N77" s="73"/>
    </row>
    <row r="78" spans="1:14" x14ac:dyDescent="0.25">
      <c r="A78" s="142" t="s">
        <v>39</v>
      </c>
      <c r="B78" s="143" t="s">
        <v>117</v>
      </c>
      <c r="C78" s="140"/>
      <c r="D78" s="140"/>
      <c r="E78" s="140"/>
      <c r="F78" s="141"/>
      <c r="G78" s="61">
        <f t="shared" ref="G78:N78" si="4">+G77+G76+G75+G74</f>
        <v>0</v>
      </c>
      <c r="H78" s="62">
        <f t="shared" si="4"/>
        <v>0</v>
      </c>
      <c r="I78" s="62">
        <f t="shared" si="4"/>
        <v>0</v>
      </c>
      <c r="J78" s="62">
        <f t="shared" si="4"/>
        <v>0</v>
      </c>
      <c r="K78" s="62">
        <f t="shared" si="4"/>
        <v>0</v>
      </c>
      <c r="L78" s="62">
        <f t="shared" si="4"/>
        <v>0</v>
      </c>
      <c r="M78" s="62">
        <f t="shared" si="4"/>
        <v>0</v>
      </c>
      <c r="N78" s="63">
        <f t="shared" si="4"/>
        <v>0</v>
      </c>
    </row>
    <row r="79" spans="1:14" x14ac:dyDescent="0.25">
      <c r="A79" s="139" t="s">
        <v>50</v>
      </c>
      <c r="B79" s="136" t="s">
        <v>49</v>
      </c>
      <c r="C79" s="140"/>
      <c r="D79" s="140"/>
      <c r="E79" s="140"/>
      <c r="F79" s="141"/>
      <c r="G79" s="69"/>
      <c r="H79" s="71"/>
      <c r="I79" s="71"/>
      <c r="J79" s="71"/>
      <c r="K79" s="71"/>
      <c r="L79" s="71"/>
      <c r="M79" s="71"/>
      <c r="N79" s="73"/>
    </row>
    <row r="80" spans="1:14" x14ac:dyDescent="0.25">
      <c r="A80" s="139" t="s">
        <v>52</v>
      </c>
      <c r="B80" s="136" t="s">
        <v>51</v>
      </c>
      <c r="C80" s="140"/>
      <c r="D80" s="140"/>
      <c r="E80" s="140"/>
      <c r="F80" s="141"/>
      <c r="G80" s="69"/>
      <c r="H80" s="71"/>
      <c r="I80" s="71"/>
      <c r="J80" s="71"/>
      <c r="K80" s="71"/>
      <c r="L80" s="71"/>
      <c r="M80" s="71"/>
      <c r="N80" s="73"/>
    </row>
    <row r="81" spans="1:14" x14ac:dyDescent="0.25">
      <c r="A81" s="139" t="s">
        <v>54</v>
      </c>
      <c r="B81" s="136" t="s">
        <v>53</v>
      </c>
      <c r="C81" s="140"/>
      <c r="D81" s="140"/>
      <c r="E81" s="140"/>
      <c r="F81" s="141"/>
      <c r="G81" s="69"/>
      <c r="H81" s="71"/>
      <c r="I81" s="71"/>
      <c r="J81" s="71"/>
      <c r="K81" s="71"/>
      <c r="L81" s="71"/>
      <c r="M81" s="71"/>
      <c r="N81" s="73"/>
    </row>
    <row r="82" spans="1:14" x14ac:dyDescent="0.25">
      <c r="A82" s="139" t="s">
        <v>56</v>
      </c>
      <c r="B82" s="136" t="s">
        <v>55</v>
      </c>
      <c r="C82" s="140"/>
      <c r="D82" s="140"/>
      <c r="E82" s="140"/>
      <c r="F82" s="141"/>
      <c r="G82" s="69"/>
      <c r="H82" s="71"/>
      <c r="I82" s="71"/>
      <c r="J82" s="71"/>
      <c r="K82" s="71"/>
      <c r="L82" s="71"/>
      <c r="M82" s="71"/>
      <c r="N82" s="73"/>
    </row>
    <row r="83" spans="1:14" x14ac:dyDescent="0.25">
      <c r="A83" s="142" t="s">
        <v>48</v>
      </c>
      <c r="B83" s="144" t="s">
        <v>116</v>
      </c>
      <c r="C83" s="140"/>
      <c r="D83" s="140"/>
      <c r="E83" s="140"/>
      <c r="F83" s="141"/>
      <c r="G83" s="61">
        <f t="shared" ref="G83:N83" si="5">+G82+G81+G80+G79</f>
        <v>0</v>
      </c>
      <c r="H83" s="62">
        <f t="shared" si="5"/>
        <v>0</v>
      </c>
      <c r="I83" s="62">
        <f t="shared" si="5"/>
        <v>0</v>
      </c>
      <c r="J83" s="62">
        <f t="shared" si="5"/>
        <v>0</v>
      </c>
      <c r="K83" s="62">
        <f t="shared" si="5"/>
        <v>0</v>
      </c>
      <c r="L83" s="62">
        <f t="shared" si="5"/>
        <v>0</v>
      </c>
      <c r="M83" s="62">
        <f t="shared" si="5"/>
        <v>0</v>
      </c>
      <c r="N83" s="63">
        <f t="shared" si="5"/>
        <v>0</v>
      </c>
    </row>
    <row r="84" spans="1:14" x14ac:dyDescent="0.25">
      <c r="A84" s="139" t="s">
        <v>59</v>
      </c>
      <c r="B84" s="136" t="s">
        <v>58</v>
      </c>
      <c r="C84" s="140"/>
      <c r="D84" s="140"/>
      <c r="E84" s="140"/>
      <c r="F84" s="141"/>
      <c r="G84" s="69">
        <v>38348.71</v>
      </c>
      <c r="H84" s="71">
        <f>SUM(H85:H91)</f>
        <v>183624.95999999999</v>
      </c>
      <c r="I84" s="71">
        <v>137004.00999999998</v>
      </c>
      <c r="J84" s="71">
        <f>SUM(J85:J91)</f>
        <v>495244.71999999991</v>
      </c>
      <c r="K84" s="71">
        <v>193632.15000000002</v>
      </c>
      <c r="L84" s="71">
        <f>SUM(L85:L91)</f>
        <v>1133892.1299999999</v>
      </c>
      <c r="M84" s="71">
        <v>634528.66999999993</v>
      </c>
      <c r="N84" s="73">
        <f>SUM(N85:N91)</f>
        <v>1528495.39</v>
      </c>
    </row>
    <row r="85" spans="1:14" ht="38.25" x14ac:dyDescent="0.25">
      <c r="A85" s="139"/>
      <c r="B85" s="136"/>
      <c r="C85" s="140" t="s">
        <v>244</v>
      </c>
      <c r="D85" s="140" t="s">
        <v>245</v>
      </c>
      <c r="E85" s="140" t="s">
        <v>246</v>
      </c>
      <c r="F85" s="141" t="s">
        <v>182</v>
      </c>
      <c r="G85" s="74"/>
      <c r="H85" s="207">
        <v>34319.29</v>
      </c>
      <c r="I85" s="76"/>
      <c r="J85" s="207">
        <v>141170.01999999999</v>
      </c>
      <c r="K85" s="76"/>
      <c r="L85" s="207">
        <v>373724.61</v>
      </c>
      <c r="M85" s="76"/>
      <c r="N85" s="208">
        <v>524010.99</v>
      </c>
    </row>
    <row r="86" spans="1:14" ht="38.25" x14ac:dyDescent="0.25">
      <c r="A86" s="139"/>
      <c r="B86" s="136"/>
      <c r="C86" s="188" t="s">
        <v>247</v>
      </c>
      <c r="D86" s="188" t="s">
        <v>248</v>
      </c>
      <c r="E86" s="188" t="s">
        <v>249</v>
      </c>
      <c r="F86" s="189" t="s">
        <v>182</v>
      </c>
      <c r="G86" s="213"/>
      <c r="H86" s="214">
        <v>39974.03</v>
      </c>
      <c r="I86" s="215"/>
      <c r="J86" s="214">
        <v>193716.69</v>
      </c>
      <c r="K86" s="215"/>
      <c r="L86" s="214">
        <v>517794.36</v>
      </c>
      <c r="M86" s="215"/>
      <c r="N86" s="216">
        <v>698400.82</v>
      </c>
    </row>
    <row r="87" spans="1:14" ht="25.5" x14ac:dyDescent="0.25">
      <c r="A87" s="139"/>
      <c r="B87" s="136"/>
      <c r="C87" s="188" t="s">
        <v>250</v>
      </c>
      <c r="D87" s="188" t="s">
        <v>251</v>
      </c>
      <c r="E87" s="188" t="s">
        <v>252</v>
      </c>
      <c r="F87" s="189" t="s">
        <v>253</v>
      </c>
      <c r="G87" s="213"/>
      <c r="H87" s="214">
        <v>712.8</v>
      </c>
      <c r="I87" s="215"/>
      <c r="J87" s="214">
        <v>7141.87</v>
      </c>
      <c r="K87" s="215"/>
      <c r="L87" s="214">
        <v>13570.939999999999</v>
      </c>
      <c r="M87" s="215"/>
      <c r="N87" s="216">
        <v>20000</v>
      </c>
    </row>
    <row r="88" spans="1:14" ht="25.5" x14ac:dyDescent="0.25">
      <c r="A88" s="139"/>
      <c r="B88" s="136"/>
      <c r="C88" s="188" t="s">
        <v>254</v>
      </c>
      <c r="D88" s="188" t="s">
        <v>255</v>
      </c>
      <c r="E88" s="188" t="s">
        <v>256</v>
      </c>
      <c r="F88" s="189" t="s">
        <v>182</v>
      </c>
      <c r="G88" s="213"/>
      <c r="H88" s="214">
        <v>0</v>
      </c>
      <c r="I88" s="215"/>
      <c r="J88" s="214">
        <v>8886.7199999999993</v>
      </c>
      <c r="K88" s="215"/>
      <c r="L88" s="214">
        <v>52598.450000000004</v>
      </c>
      <c r="M88" s="215"/>
      <c r="N88" s="216">
        <v>60660.18</v>
      </c>
    </row>
    <row r="89" spans="1:14" ht="25.5" x14ac:dyDescent="0.25">
      <c r="A89" s="139"/>
      <c r="B89" s="136"/>
      <c r="C89" s="188" t="s">
        <v>257</v>
      </c>
      <c r="D89" s="188" t="s">
        <v>255</v>
      </c>
      <c r="E89" s="188" t="s">
        <v>256</v>
      </c>
      <c r="F89" s="189" t="s">
        <v>182</v>
      </c>
      <c r="G89" s="213"/>
      <c r="H89" s="214">
        <v>104276.25</v>
      </c>
      <c r="I89" s="215"/>
      <c r="J89" s="214">
        <v>138812.35</v>
      </c>
      <c r="K89" s="215"/>
      <c r="L89" s="214">
        <v>169448.29</v>
      </c>
      <c r="M89" s="215"/>
      <c r="N89" s="216">
        <v>200103.4</v>
      </c>
    </row>
    <row r="90" spans="1:14" ht="38.25" x14ac:dyDescent="0.25">
      <c r="A90" s="139"/>
      <c r="B90" s="136"/>
      <c r="C90" s="188" t="s">
        <v>258</v>
      </c>
      <c r="D90" s="188" t="s">
        <v>259</v>
      </c>
      <c r="E90" s="188" t="s">
        <v>260</v>
      </c>
      <c r="F90" s="189" t="s">
        <v>182</v>
      </c>
      <c r="G90" s="213"/>
      <c r="H90" s="214">
        <v>0</v>
      </c>
      <c r="I90" s="215"/>
      <c r="J90" s="214">
        <v>0</v>
      </c>
      <c r="K90" s="215"/>
      <c r="L90" s="214">
        <v>0</v>
      </c>
      <c r="M90" s="215"/>
      <c r="N90" s="216">
        <v>15320</v>
      </c>
    </row>
    <row r="91" spans="1:14" ht="38.25" x14ac:dyDescent="0.25">
      <c r="A91" s="139"/>
      <c r="B91" s="136"/>
      <c r="C91" s="183" t="s">
        <v>261</v>
      </c>
      <c r="D91" s="183" t="s">
        <v>262</v>
      </c>
      <c r="E91" s="183" t="s">
        <v>263</v>
      </c>
      <c r="F91" s="184" t="s">
        <v>182</v>
      </c>
      <c r="G91" s="209"/>
      <c r="H91" s="210">
        <v>4342.59</v>
      </c>
      <c r="I91" s="211"/>
      <c r="J91" s="210">
        <v>5517.07</v>
      </c>
      <c r="K91" s="211"/>
      <c r="L91" s="210">
        <v>6755.4800000000005</v>
      </c>
      <c r="M91" s="211"/>
      <c r="N91" s="212">
        <v>10000</v>
      </c>
    </row>
    <row r="92" spans="1:14" x14ac:dyDescent="0.25">
      <c r="A92" s="139" t="s">
        <v>61</v>
      </c>
      <c r="B92" s="136" t="s">
        <v>60</v>
      </c>
      <c r="C92" s="140"/>
      <c r="D92" s="140"/>
      <c r="E92" s="140"/>
      <c r="F92" s="141"/>
      <c r="G92" s="196"/>
      <c r="H92" s="197">
        <v>6192.18</v>
      </c>
      <c r="I92" s="197"/>
      <c r="J92" s="197">
        <v>28148.57</v>
      </c>
      <c r="K92" s="197">
        <v>233.26</v>
      </c>
      <c r="L92" s="197">
        <v>70267.040000000008</v>
      </c>
      <c r="M92" s="197">
        <v>28488.32</v>
      </c>
      <c r="N92" s="198">
        <v>92873.540000000008</v>
      </c>
    </row>
    <row r="93" spans="1:14" ht="25.5" x14ac:dyDescent="0.25">
      <c r="A93" s="139"/>
      <c r="B93" s="136"/>
      <c r="C93" s="175" t="s">
        <v>264</v>
      </c>
      <c r="D93" s="175" t="s">
        <v>265</v>
      </c>
      <c r="E93" s="175" t="s">
        <v>266</v>
      </c>
      <c r="F93" s="176" t="s">
        <v>182</v>
      </c>
      <c r="G93" s="220"/>
      <c r="H93" s="222">
        <v>6192.18</v>
      </c>
      <c r="I93" s="221"/>
      <c r="J93" s="222">
        <v>28148.57</v>
      </c>
      <c r="K93" s="221"/>
      <c r="L93" s="222">
        <v>70267.040000000008</v>
      </c>
      <c r="M93" s="221"/>
      <c r="N93" s="223">
        <v>92873.540000000008</v>
      </c>
    </row>
    <row r="94" spans="1:14" ht="15.75" thickBot="1" x14ac:dyDescent="0.3">
      <c r="A94" s="142" t="s">
        <v>57</v>
      </c>
      <c r="B94" s="143" t="s">
        <v>115</v>
      </c>
      <c r="C94" s="146"/>
      <c r="D94" s="146"/>
      <c r="E94" s="146"/>
      <c r="F94" s="147"/>
      <c r="G94" s="217">
        <f t="shared" ref="G94:N94" si="6">+G92+G84</f>
        <v>38348.71</v>
      </c>
      <c r="H94" s="218">
        <f t="shared" si="6"/>
        <v>189817.13999999998</v>
      </c>
      <c r="I94" s="218">
        <f t="shared" si="6"/>
        <v>137004.00999999998</v>
      </c>
      <c r="J94" s="218">
        <f t="shared" si="6"/>
        <v>523393.28999999992</v>
      </c>
      <c r="K94" s="218">
        <f t="shared" si="6"/>
        <v>193865.41000000003</v>
      </c>
      <c r="L94" s="218">
        <f t="shared" si="6"/>
        <v>1204159.17</v>
      </c>
      <c r="M94" s="218">
        <f t="shared" si="6"/>
        <v>663016.98999999987</v>
      </c>
      <c r="N94" s="219">
        <f t="shared" si="6"/>
        <v>1621368.93</v>
      </c>
    </row>
    <row r="95" spans="1:14" ht="18.75" thickTop="1" thickBot="1" x14ac:dyDescent="0.3">
      <c r="A95" s="148" t="s">
        <v>121</v>
      </c>
      <c r="B95" s="37" t="s">
        <v>140</v>
      </c>
      <c r="C95" s="37"/>
      <c r="D95" s="37"/>
      <c r="E95" s="37"/>
      <c r="F95" s="37"/>
      <c r="G95" s="79"/>
      <c r="H95" s="80">
        <v>3617.74</v>
      </c>
      <c r="I95" s="80"/>
      <c r="J95" s="80">
        <v>0</v>
      </c>
      <c r="K95" s="81"/>
      <c r="L95" s="81">
        <v>0</v>
      </c>
      <c r="M95" s="81"/>
      <c r="N95" s="82">
        <v>0</v>
      </c>
    </row>
    <row r="96" spans="1:14" s="23" customFormat="1" ht="16.5" thickTop="1" thickBot="1" x14ac:dyDescent="0.3">
      <c r="A96" s="279" t="s">
        <v>151</v>
      </c>
      <c r="B96" s="280"/>
      <c r="C96" s="127"/>
      <c r="D96" s="127"/>
      <c r="E96" s="127"/>
      <c r="F96" s="127"/>
      <c r="G96" s="83">
        <f t="shared" ref="G96:N96" si="7">+G95+G94+G83+G78+G73+G66+G48+G19</f>
        <v>3319740.05</v>
      </c>
      <c r="H96" s="84">
        <f t="shared" si="7"/>
        <v>2817053.5599999996</v>
      </c>
      <c r="I96" s="84">
        <f t="shared" si="7"/>
        <v>5297585.7499999991</v>
      </c>
      <c r="J96" s="84">
        <f t="shared" si="7"/>
        <v>7221310.7300000004</v>
      </c>
      <c r="K96" s="84">
        <f t="shared" si="7"/>
        <v>7265520.7100000009</v>
      </c>
      <c r="L96" s="84">
        <f t="shared" si="7"/>
        <v>12108795.619999999</v>
      </c>
      <c r="M96" s="84">
        <f t="shared" si="7"/>
        <v>10283395.279999999</v>
      </c>
      <c r="N96" s="85">
        <f t="shared" si="7"/>
        <v>17065897.109999999</v>
      </c>
    </row>
    <row r="97" spans="1:14" ht="16.5" thickTop="1" thickBot="1" x14ac:dyDescent="0.3">
      <c r="A97" s="264" t="s">
        <v>156</v>
      </c>
      <c r="B97" s="265"/>
      <c r="C97" s="128"/>
      <c r="D97" s="128"/>
      <c r="E97" s="128"/>
      <c r="F97" s="128"/>
      <c r="G97" s="2"/>
      <c r="H97" s="86">
        <v>0</v>
      </c>
      <c r="I97" s="3"/>
      <c r="J97" s="86">
        <v>0</v>
      </c>
      <c r="K97" s="3"/>
      <c r="L97" s="86">
        <v>0</v>
      </c>
      <c r="M97" s="3"/>
      <c r="N97" s="88">
        <v>0</v>
      </c>
    </row>
    <row r="98" spans="1:14" ht="16.5" thickTop="1" thickBot="1" x14ac:dyDescent="0.3">
      <c r="A98" s="279" t="s">
        <v>133</v>
      </c>
      <c r="B98" s="280"/>
      <c r="C98" s="127"/>
      <c r="D98" s="127"/>
      <c r="E98" s="127"/>
      <c r="F98" s="127"/>
      <c r="G98" s="83">
        <f>+G96+G14</f>
        <v>3319740.05</v>
      </c>
      <c r="H98" s="84">
        <f>+H96+H14</f>
        <v>2817053.5599999996</v>
      </c>
      <c r="I98" s="84">
        <f>+I96+G14</f>
        <v>5297585.7499999991</v>
      </c>
      <c r="J98" s="84">
        <f>+J96+H14</f>
        <v>7221310.7300000004</v>
      </c>
      <c r="K98" s="84">
        <f>+K96+G14</f>
        <v>7265520.7100000009</v>
      </c>
      <c r="L98" s="84">
        <f>+L96+H14</f>
        <v>12108795.619999999</v>
      </c>
      <c r="M98" s="84">
        <f>+M96+G14</f>
        <v>10283395.279999999</v>
      </c>
      <c r="N98" s="85">
        <f>+N96+H14</f>
        <v>17065897.109999999</v>
      </c>
    </row>
    <row r="99" spans="1:14" ht="16.5" thickTop="1" thickBot="1" x14ac:dyDescent="0.3">
      <c r="A99" s="264" t="s">
        <v>157</v>
      </c>
      <c r="B99" s="265"/>
      <c r="C99" s="128"/>
      <c r="D99" s="128"/>
      <c r="E99" s="128"/>
      <c r="F99" s="128"/>
      <c r="G99" s="2"/>
      <c r="H99" s="87">
        <f>+H97+$H15</f>
        <v>0</v>
      </c>
      <c r="I99" s="3"/>
      <c r="J99" s="87">
        <f>+J97+$H15</f>
        <v>0</v>
      </c>
      <c r="K99" s="3"/>
      <c r="L99" s="87">
        <f>+L97+$H15</f>
        <v>0</v>
      </c>
      <c r="M99" s="3"/>
      <c r="N99" s="87">
        <f>+N97+$H15</f>
        <v>0</v>
      </c>
    </row>
    <row r="100" spans="1:14" ht="18.95" customHeight="1" thickTop="1" thickBot="1" x14ac:dyDescent="0.3">
      <c r="B100" s="39"/>
      <c r="C100" s="39"/>
      <c r="D100" s="39"/>
      <c r="E100" s="39"/>
      <c r="F100" s="39"/>
      <c r="G100" s="38"/>
      <c r="H100" s="38"/>
      <c r="I100" s="38"/>
      <c r="J100" s="38"/>
      <c r="K100" s="38"/>
      <c r="L100" s="38"/>
      <c r="M100" s="38"/>
      <c r="N100" s="38"/>
    </row>
    <row r="101" spans="1:14" ht="21" customHeight="1" thickTop="1" thickBot="1" x14ac:dyDescent="0.3">
      <c r="A101" s="276" t="s">
        <v>130</v>
      </c>
      <c r="B101" s="281" t="s">
        <v>131</v>
      </c>
      <c r="C101" s="281" t="s">
        <v>165</v>
      </c>
      <c r="D101" s="281" t="s">
        <v>166</v>
      </c>
      <c r="E101" s="281" t="s">
        <v>167</v>
      </c>
      <c r="F101" s="276" t="s">
        <v>168</v>
      </c>
      <c r="G101" s="274" t="s">
        <v>122</v>
      </c>
      <c r="H101" s="274"/>
      <c r="I101" s="274"/>
      <c r="J101" s="274"/>
      <c r="K101" s="274"/>
      <c r="L101" s="274"/>
      <c r="M101" s="274"/>
      <c r="N101" s="275"/>
    </row>
    <row r="102" spans="1:14" ht="33" customHeight="1" thickTop="1" x14ac:dyDescent="0.25">
      <c r="A102" s="285"/>
      <c r="B102" s="277"/>
      <c r="C102" s="277"/>
      <c r="D102" s="277"/>
      <c r="E102" s="277"/>
      <c r="F102" s="277"/>
      <c r="G102" s="268" t="s">
        <v>173</v>
      </c>
      <c r="H102" s="269"/>
      <c r="I102" s="260" t="s">
        <v>174</v>
      </c>
      <c r="J102" s="261"/>
      <c r="K102" s="262" t="s">
        <v>175</v>
      </c>
      <c r="L102" s="261"/>
      <c r="M102" s="262" t="s">
        <v>176</v>
      </c>
      <c r="N102" s="263"/>
    </row>
    <row r="103" spans="1:14" ht="37.5" customHeight="1" thickBot="1" x14ac:dyDescent="0.3">
      <c r="A103" s="286"/>
      <c r="B103" s="282"/>
      <c r="C103" s="282"/>
      <c r="D103" s="282"/>
      <c r="E103" s="282"/>
      <c r="F103" s="278"/>
      <c r="G103" s="15" t="s">
        <v>139</v>
      </c>
      <c r="H103" s="14" t="s">
        <v>178</v>
      </c>
      <c r="I103" s="15" t="s">
        <v>139</v>
      </c>
      <c r="J103" s="14" t="s">
        <v>152</v>
      </c>
      <c r="K103" s="15" t="s">
        <v>139</v>
      </c>
      <c r="L103" s="14" t="s">
        <v>152</v>
      </c>
      <c r="M103" s="15" t="s">
        <v>139</v>
      </c>
      <c r="N103" s="16" t="s">
        <v>4</v>
      </c>
    </row>
    <row r="104" spans="1:14" ht="15.75" thickTop="1" x14ac:dyDescent="0.25">
      <c r="A104" s="139" t="s">
        <v>64</v>
      </c>
      <c r="B104" s="136" t="s">
        <v>63</v>
      </c>
      <c r="C104" s="137"/>
      <c r="D104" s="137"/>
      <c r="E104" s="137"/>
      <c r="F104" s="149"/>
      <c r="G104" s="150">
        <v>295045.23</v>
      </c>
      <c r="H104" s="151">
        <f>SUM(H105:H126)</f>
        <v>439348.62</v>
      </c>
      <c r="I104" s="151">
        <v>581985.88</v>
      </c>
      <c r="J104" s="151">
        <f>SUM(J105:J126)</f>
        <v>730125.54</v>
      </c>
      <c r="K104" s="151">
        <v>973027.67</v>
      </c>
      <c r="L104" s="151">
        <f>SUM(L105:L126)</f>
        <v>1572135.1400000004</v>
      </c>
      <c r="M104" s="151">
        <v>1755269.58</v>
      </c>
      <c r="N104" s="152">
        <f>SUM(N105:N126)</f>
        <v>1954839.6000000006</v>
      </c>
    </row>
    <row r="105" spans="1:14" ht="38.25" x14ac:dyDescent="0.25">
      <c r="A105" s="139"/>
      <c r="B105" s="136"/>
      <c r="C105" s="140" t="s">
        <v>267</v>
      </c>
      <c r="D105" s="140" t="s">
        <v>268</v>
      </c>
      <c r="E105" s="140" t="s">
        <v>269</v>
      </c>
      <c r="F105" s="153" t="s">
        <v>182</v>
      </c>
      <c r="G105" s="203"/>
      <c r="H105" s="204">
        <v>76672.070000000007</v>
      </c>
      <c r="I105" s="205"/>
      <c r="J105" s="204">
        <v>144373.68</v>
      </c>
      <c r="K105" s="205"/>
      <c r="L105" s="204">
        <v>259605.98</v>
      </c>
      <c r="M105" s="205"/>
      <c r="N105" s="206">
        <v>340000</v>
      </c>
    </row>
    <row r="106" spans="1:14" ht="25.5" x14ac:dyDescent="0.25">
      <c r="A106" s="139"/>
      <c r="B106" s="136"/>
      <c r="C106" s="188" t="s">
        <v>270</v>
      </c>
      <c r="D106" s="188" t="s">
        <v>271</v>
      </c>
      <c r="E106" s="188" t="s">
        <v>272</v>
      </c>
      <c r="F106" s="226" t="s">
        <v>182</v>
      </c>
      <c r="G106" s="213"/>
      <c r="H106" s="214">
        <v>32388.28</v>
      </c>
      <c r="I106" s="215"/>
      <c r="J106" s="214">
        <v>32388.28</v>
      </c>
      <c r="K106" s="215"/>
      <c r="L106" s="214">
        <v>88240.799999999988</v>
      </c>
      <c r="M106" s="215"/>
      <c r="N106" s="216">
        <v>99786.04</v>
      </c>
    </row>
    <row r="107" spans="1:14" ht="38.25" x14ac:dyDescent="0.25">
      <c r="A107" s="139"/>
      <c r="B107" s="136"/>
      <c r="C107" s="188" t="s">
        <v>273</v>
      </c>
      <c r="D107" s="188" t="s">
        <v>268</v>
      </c>
      <c r="E107" s="188" t="s">
        <v>269</v>
      </c>
      <c r="F107" s="226" t="s">
        <v>182</v>
      </c>
      <c r="G107" s="213"/>
      <c r="H107" s="214">
        <v>1317.9</v>
      </c>
      <c r="I107" s="215"/>
      <c r="J107" s="214">
        <v>10059.15</v>
      </c>
      <c r="K107" s="215"/>
      <c r="L107" s="214">
        <v>32237.5</v>
      </c>
      <c r="M107" s="215"/>
      <c r="N107" s="216">
        <v>40978.76</v>
      </c>
    </row>
    <row r="108" spans="1:14" ht="25.5" x14ac:dyDescent="0.25">
      <c r="A108" s="139"/>
      <c r="B108" s="136"/>
      <c r="C108" s="188" t="s">
        <v>274</v>
      </c>
      <c r="D108" s="188" t="s">
        <v>275</v>
      </c>
      <c r="E108" s="188" t="s">
        <v>276</v>
      </c>
      <c r="F108" s="226" t="s">
        <v>182</v>
      </c>
      <c r="G108" s="213"/>
      <c r="H108" s="214">
        <v>7.5</v>
      </c>
      <c r="I108" s="215"/>
      <c r="J108" s="214">
        <v>184.43</v>
      </c>
      <c r="K108" s="215"/>
      <c r="L108" s="214">
        <v>872.98</v>
      </c>
      <c r="M108" s="215"/>
      <c r="N108" s="216">
        <v>899.75</v>
      </c>
    </row>
    <row r="109" spans="1:14" ht="38.25" x14ac:dyDescent="0.25">
      <c r="A109" s="139"/>
      <c r="B109" s="136"/>
      <c r="C109" s="188" t="s">
        <v>277</v>
      </c>
      <c r="D109" s="188" t="s">
        <v>275</v>
      </c>
      <c r="E109" s="188" t="s">
        <v>276</v>
      </c>
      <c r="F109" s="226" t="s">
        <v>182</v>
      </c>
      <c r="G109" s="213"/>
      <c r="H109" s="214">
        <v>0</v>
      </c>
      <c r="I109" s="215"/>
      <c r="J109" s="214">
        <v>0</v>
      </c>
      <c r="K109" s="215"/>
      <c r="L109" s="214">
        <v>58476.88</v>
      </c>
      <c r="M109" s="215"/>
      <c r="N109" s="216">
        <v>58476.88</v>
      </c>
    </row>
    <row r="110" spans="1:14" ht="38.25" x14ac:dyDescent="0.25">
      <c r="A110" s="139"/>
      <c r="B110" s="136"/>
      <c r="C110" s="188" t="s">
        <v>278</v>
      </c>
      <c r="D110" s="188" t="s">
        <v>275</v>
      </c>
      <c r="E110" s="188" t="s">
        <v>276</v>
      </c>
      <c r="F110" s="226" t="s">
        <v>185</v>
      </c>
      <c r="G110" s="213"/>
      <c r="H110" s="214">
        <v>1495.42</v>
      </c>
      <c r="I110" s="215"/>
      <c r="J110" s="214">
        <v>3495.42</v>
      </c>
      <c r="K110" s="215"/>
      <c r="L110" s="214">
        <v>4078.32</v>
      </c>
      <c r="M110" s="215"/>
      <c r="N110" s="216">
        <v>6582.9</v>
      </c>
    </row>
    <row r="111" spans="1:14" ht="38.25" x14ac:dyDescent="0.25">
      <c r="A111" s="139"/>
      <c r="B111" s="136"/>
      <c r="C111" s="188" t="s">
        <v>279</v>
      </c>
      <c r="D111" s="188" t="s">
        <v>268</v>
      </c>
      <c r="E111" s="188" t="s">
        <v>269</v>
      </c>
      <c r="F111" s="226" t="s">
        <v>182</v>
      </c>
      <c r="G111" s="213"/>
      <c r="H111" s="214">
        <v>24638.65</v>
      </c>
      <c r="I111" s="215"/>
      <c r="J111" s="214">
        <v>42282.03</v>
      </c>
      <c r="K111" s="215"/>
      <c r="L111" s="214">
        <v>71682.960000000006</v>
      </c>
      <c r="M111" s="215"/>
      <c r="N111" s="216">
        <v>95212.180000000008</v>
      </c>
    </row>
    <row r="112" spans="1:14" ht="38.25" x14ac:dyDescent="0.25">
      <c r="A112" s="139"/>
      <c r="B112" s="136"/>
      <c r="C112" s="188" t="s">
        <v>280</v>
      </c>
      <c r="D112" s="188" t="s">
        <v>271</v>
      </c>
      <c r="E112" s="188" t="s">
        <v>281</v>
      </c>
      <c r="F112" s="226" t="s">
        <v>182</v>
      </c>
      <c r="G112" s="213"/>
      <c r="H112" s="214">
        <v>11904.37</v>
      </c>
      <c r="I112" s="215"/>
      <c r="J112" s="214">
        <v>11904.37</v>
      </c>
      <c r="K112" s="215"/>
      <c r="L112" s="214">
        <v>28240.11</v>
      </c>
      <c r="M112" s="215"/>
      <c r="N112" s="216">
        <v>32194.690000000002</v>
      </c>
    </row>
    <row r="113" spans="1:14" ht="25.5" x14ac:dyDescent="0.25">
      <c r="A113" s="139"/>
      <c r="B113" s="136"/>
      <c r="C113" s="188" t="s">
        <v>282</v>
      </c>
      <c r="D113" s="188" t="s">
        <v>268</v>
      </c>
      <c r="E113" s="188" t="s">
        <v>281</v>
      </c>
      <c r="F113" s="226" t="s">
        <v>182</v>
      </c>
      <c r="G113" s="213"/>
      <c r="H113" s="214">
        <v>538.33000000000004</v>
      </c>
      <c r="I113" s="215"/>
      <c r="J113" s="214">
        <v>1555.2</v>
      </c>
      <c r="K113" s="215"/>
      <c r="L113" s="214">
        <v>3312.76</v>
      </c>
      <c r="M113" s="215"/>
      <c r="N113" s="216">
        <v>4358.28</v>
      </c>
    </row>
    <row r="114" spans="1:14" ht="25.5" x14ac:dyDescent="0.25">
      <c r="A114" s="139"/>
      <c r="B114" s="136"/>
      <c r="C114" s="188" t="s">
        <v>283</v>
      </c>
      <c r="D114" s="188" t="s">
        <v>268</v>
      </c>
      <c r="E114" s="188" t="s">
        <v>281</v>
      </c>
      <c r="F114" s="226" t="s">
        <v>182</v>
      </c>
      <c r="G114" s="213"/>
      <c r="H114" s="214">
        <v>18.8</v>
      </c>
      <c r="I114" s="215"/>
      <c r="J114" s="214">
        <v>82.2</v>
      </c>
      <c r="K114" s="215"/>
      <c r="L114" s="214">
        <v>271.14</v>
      </c>
      <c r="M114" s="215"/>
      <c r="N114" s="216">
        <v>356.56</v>
      </c>
    </row>
    <row r="115" spans="1:14" ht="38.25" x14ac:dyDescent="0.25">
      <c r="A115" s="139"/>
      <c r="B115" s="136"/>
      <c r="C115" s="188" t="s">
        <v>284</v>
      </c>
      <c r="D115" s="188" t="s">
        <v>268</v>
      </c>
      <c r="E115" s="188" t="s">
        <v>269</v>
      </c>
      <c r="F115" s="226" t="s">
        <v>182</v>
      </c>
      <c r="G115" s="213"/>
      <c r="H115" s="214">
        <v>54590.29</v>
      </c>
      <c r="I115" s="215"/>
      <c r="J115" s="214">
        <v>108315.59</v>
      </c>
      <c r="K115" s="215"/>
      <c r="L115" s="214">
        <v>196117.4</v>
      </c>
      <c r="M115" s="215"/>
      <c r="N115" s="216">
        <v>253868.12</v>
      </c>
    </row>
    <row r="116" spans="1:14" ht="38.25" x14ac:dyDescent="0.25">
      <c r="A116" s="139"/>
      <c r="B116" s="136"/>
      <c r="C116" s="188" t="s">
        <v>285</v>
      </c>
      <c r="D116" s="188" t="s">
        <v>271</v>
      </c>
      <c r="E116" s="188" t="s">
        <v>281</v>
      </c>
      <c r="F116" s="226" t="s">
        <v>182</v>
      </c>
      <c r="G116" s="213"/>
      <c r="H116" s="214">
        <v>23695.37</v>
      </c>
      <c r="I116" s="215"/>
      <c r="J116" s="214">
        <v>23695.37</v>
      </c>
      <c r="K116" s="215"/>
      <c r="L116" s="214">
        <v>75256.31</v>
      </c>
      <c r="M116" s="215"/>
      <c r="N116" s="216">
        <v>84895.3</v>
      </c>
    </row>
    <row r="117" spans="1:14" ht="38.25" x14ac:dyDescent="0.25">
      <c r="A117" s="139"/>
      <c r="B117" s="136"/>
      <c r="C117" s="188" t="s">
        <v>286</v>
      </c>
      <c r="D117" s="188" t="s">
        <v>268</v>
      </c>
      <c r="E117" s="188" t="s">
        <v>281</v>
      </c>
      <c r="F117" s="226" t="s">
        <v>182</v>
      </c>
      <c r="G117" s="213"/>
      <c r="H117" s="214">
        <v>1224.8599999999999</v>
      </c>
      <c r="I117" s="215"/>
      <c r="J117" s="214">
        <v>4256.04</v>
      </c>
      <c r="K117" s="215"/>
      <c r="L117" s="214">
        <v>12835.22</v>
      </c>
      <c r="M117" s="215"/>
      <c r="N117" s="216">
        <v>15316.81</v>
      </c>
    </row>
    <row r="118" spans="1:14" ht="25.5" x14ac:dyDescent="0.25">
      <c r="A118" s="139"/>
      <c r="B118" s="136"/>
      <c r="C118" s="188" t="s">
        <v>287</v>
      </c>
      <c r="D118" s="188" t="s">
        <v>268</v>
      </c>
      <c r="E118" s="188" t="s">
        <v>281</v>
      </c>
      <c r="F118" s="226" t="s">
        <v>182</v>
      </c>
      <c r="G118" s="213"/>
      <c r="H118" s="214">
        <v>56.7</v>
      </c>
      <c r="I118" s="215"/>
      <c r="J118" s="214">
        <v>870.99</v>
      </c>
      <c r="K118" s="215"/>
      <c r="L118" s="214">
        <v>1972.34</v>
      </c>
      <c r="M118" s="215"/>
      <c r="N118" s="216">
        <v>2882.12</v>
      </c>
    </row>
    <row r="119" spans="1:14" ht="38.25" x14ac:dyDescent="0.25">
      <c r="A119" s="139"/>
      <c r="B119" s="136"/>
      <c r="C119" s="188" t="s">
        <v>288</v>
      </c>
      <c r="D119" s="188" t="s">
        <v>268</v>
      </c>
      <c r="E119" s="188" t="s">
        <v>269</v>
      </c>
      <c r="F119" s="226" t="s">
        <v>182</v>
      </c>
      <c r="G119" s="213"/>
      <c r="H119" s="214">
        <v>31202.59</v>
      </c>
      <c r="I119" s="215"/>
      <c r="J119" s="214">
        <v>43740.270000000004</v>
      </c>
      <c r="K119" s="215"/>
      <c r="L119" s="214">
        <v>70426.179999999993</v>
      </c>
      <c r="M119" s="215"/>
      <c r="N119" s="216">
        <v>87124.44</v>
      </c>
    </row>
    <row r="120" spans="1:14" ht="38.25" x14ac:dyDescent="0.25">
      <c r="A120" s="139"/>
      <c r="B120" s="136"/>
      <c r="C120" s="188" t="s">
        <v>289</v>
      </c>
      <c r="D120" s="188" t="s">
        <v>271</v>
      </c>
      <c r="E120" s="188" t="s">
        <v>281</v>
      </c>
      <c r="F120" s="226" t="s">
        <v>182</v>
      </c>
      <c r="G120" s="213"/>
      <c r="H120" s="214">
        <v>9387.59</v>
      </c>
      <c r="I120" s="215"/>
      <c r="J120" s="214">
        <v>9387.59</v>
      </c>
      <c r="K120" s="215"/>
      <c r="L120" s="214">
        <v>32613.49</v>
      </c>
      <c r="M120" s="215"/>
      <c r="N120" s="216">
        <v>38068.620000000003</v>
      </c>
    </row>
    <row r="121" spans="1:14" ht="25.5" x14ac:dyDescent="0.25">
      <c r="A121" s="139"/>
      <c r="B121" s="136"/>
      <c r="C121" s="188" t="s">
        <v>290</v>
      </c>
      <c r="D121" s="188" t="s">
        <v>268</v>
      </c>
      <c r="E121" s="188" t="s">
        <v>281</v>
      </c>
      <c r="F121" s="226" t="s">
        <v>182</v>
      </c>
      <c r="G121" s="213"/>
      <c r="H121" s="214">
        <v>400.82</v>
      </c>
      <c r="I121" s="215"/>
      <c r="J121" s="214">
        <v>2437.54</v>
      </c>
      <c r="K121" s="215"/>
      <c r="L121" s="214">
        <v>7741.66</v>
      </c>
      <c r="M121" s="215"/>
      <c r="N121" s="216">
        <v>9795.2900000000009</v>
      </c>
    </row>
    <row r="122" spans="1:14" ht="25.5" x14ac:dyDescent="0.25">
      <c r="A122" s="139"/>
      <c r="B122" s="136"/>
      <c r="C122" s="188" t="s">
        <v>291</v>
      </c>
      <c r="D122" s="188" t="s">
        <v>268</v>
      </c>
      <c r="E122" s="188" t="s">
        <v>281</v>
      </c>
      <c r="F122" s="226" t="s">
        <v>182</v>
      </c>
      <c r="G122" s="213"/>
      <c r="H122" s="214">
        <v>108.8</v>
      </c>
      <c r="I122" s="215"/>
      <c r="J122" s="214">
        <v>128.78</v>
      </c>
      <c r="K122" s="215"/>
      <c r="L122" s="214">
        <v>158.55000000000001</v>
      </c>
      <c r="M122" s="215"/>
      <c r="N122" s="216">
        <v>793.12</v>
      </c>
    </row>
    <row r="123" spans="1:14" ht="38.25" x14ac:dyDescent="0.25">
      <c r="A123" s="139"/>
      <c r="B123" s="136"/>
      <c r="C123" s="188" t="s">
        <v>292</v>
      </c>
      <c r="D123" s="188" t="s">
        <v>268</v>
      </c>
      <c r="E123" s="188" t="s">
        <v>269</v>
      </c>
      <c r="F123" s="226" t="s">
        <v>182</v>
      </c>
      <c r="G123" s="213"/>
      <c r="H123" s="214">
        <v>113794.33</v>
      </c>
      <c r="I123" s="215"/>
      <c r="J123" s="214">
        <v>230814.28</v>
      </c>
      <c r="K123" s="215"/>
      <c r="L123" s="214">
        <v>421152.16000000003</v>
      </c>
      <c r="M123" s="215"/>
      <c r="N123" s="216">
        <v>551252.1</v>
      </c>
    </row>
    <row r="124" spans="1:14" ht="38.25" x14ac:dyDescent="0.25">
      <c r="A124" s="139"/>
      <c r="B124" s="136"/>
      <c r="C124" s="188" t="s">
        <v>293</v>
      </c>
      <c r="D124" s="188" t="s">
        <v>271</v>
      </c>
      <c r="E124" s="188" t="s">
        <v>281</v>
      </c>
      <c r="F124" s="226" t="s">
        <v>182</v>
      </c>
      <c r="G124" s="213"/>
      <c r="H124" s="214">
        <v>53064.41</v>
      </c>
      <c r="I124" s="215"/>
      <c r="J124" s="214">
        <v>53064.41</v>
      </c>
      <c r="K124" s="215"/>
      <c r="L124" s="214">
        <v>162638.06</v>
      </c>
      <c r="M124" s="215"/>
      <c r="N124" s="216">
        <v>184258.91</v>
      </c>
    </row>
    <row r="125" spans="1:14" ht="25.5" x14ac:dyDescent="0.25">
      <c r="A125" s="139"/>
      <c r="B125" s="136"/>
      <c r="C125" s="188" t="s">
        <v>294</v>
      </c>
      <c r="D125" s="188" t="s">
        <v>268</v>
      </c>
      <c r="E125" s="188" t="s">
        <v>281</v>
      </c>
      <c r="F125" s="226" t="s">
        <v>182</v>
      </c>
      <c r="G125" s="213"/>
      <c r="H125" s="214">
        <v>2736.89</v>
      </c>
      <c r="I125" s="215"/>
      <c r="J125" s="214">
        <v>5818.37</v>
      </c>
      <c r="K125" s="215"/>
      <c r="L125" s="214">
        <v>41482.600000000006</v>
      </c>
      <c r="M125" s="215"/>
      <c r="N125" s="216">
        <v>44043.62</v>
      </c>
    </row>
    <row r="126" spans="1:14" ht="25.5" x14ac:dyDescent="0.25">
      <c r="A126" s="139"/>
      <c r="B126" s="136"/>
      <c r="C126" s="183" t="s">
        <v>295</v>
      </c>
      <c r="D126" s="183" t="s">
        <v>268</v>
      </c>
      <c r="E126" s="183" t="s">
        <v>281</v>
      </c>
      <c r="F126" s="225" t="s">
        <v>182</v>
      </c>
      <c r="G126" s="209"/>
      <c r="H126" s="210">
        <v>104.65</v>
      </c>
      <c r="I126" s="211"/>
      <c r="J126" s="210">
        <v>1271.5500000000002</v>
      </c>
      <c r="K126" s="211"/>
      <c r="L126" s="210">
        <v>2721.7400000000002</v>
      </c>
      <c r="M126" s="211"/>
      <c r="N126" s="212">
        <v>3695.11</v>
      </c>
    </row>
    <row r="127" spans="1:14" x14ac:dyDescent="0.25">
      <c r="A127" s="139" t="s">
        <v>66</v>
      </c>
      <c r="B127" s="136" t="s">
        <v>65</v>
      </c>
      <c r="C127" s="140"/>
      <c r="D127" s="140"/>
      <c r="E127" s="140"/>
      <c r="F127" s="153"/>
      <c r="G127" s="196">
        <v>16826.969999999998</v>
      </c>
      <c r="H127" s="197">
        <f>SUM(H128:H134)</f>
        <v>39814.770000000004</v>
      </c>
      <c r="I127" s="197">
        <v>34852.5</v>
      </c>
      <c r="J127" s="197">
        <f>SUM(J128:J134)</f>
        <v>40718.75</v>
      </c>
      <c r="K127" s="197">
        <v>73080.38</v>
      </c>
      <c r="L127" s="197">
        <f>SUM(L128:L134)</f>
        <v>115371.78</v>
      </c>
      <c r="M127" s="197">
        <v>114258.38</v>
      </c>
      <c r="N127" s="198">
        <f>SUM(N128:N134)</f>
        <v>132151.95000000001</v>
      </c>
    </row>
    <row r="128" spans="1:14" ht="25.5" x14ac:dyDescent="0.25">
      <c r="A128" s="139"/>
      <c r="B128" s="136"/>
      <c r="C128" s="140" t="s">
        <v>296</v>
      </c>
      <c r="D128" s="140" t="s">
        <v>297</v>
      </c>
      <c r="E128" s="140" t="s">
        <v>298</v>
      </c>
      <c r="F128" s="153" t="s">
        <v>182</v>
      </c>
      <c r="G128" s="203"/>
      <c r="H128" s="204">
        <v>9554.58</v>
      </c>
      <c r="I128" s="205"/>
      <c r="J128" s="204">
        <v>9554.58</v>
      </c>
      <c r="K128" s="205"/>
      <c r="L128" s="204">
        <v>31653.129999999997</v>
      </c>
      <c r="M128" s="205"/>
      <c r="N128" s="206">
        <v>36182.550000000003</v>
      </c>
    </row>
    <row r="129" spans="1:14" ht="25.5" x14ac:dyDescent="0.25">
      <c r="A129" s="139"/>
      <c r="B129" s="136"/>
      <c r="C129" s="188" t="s">
        <v>299</v>
      </c>
      <c r="D129" s="188" t="s">
        <v>300</v>
      </c>
      <c r="E129" s="188" t="s">
        <v>301</v>
      </c>
      <c r="F129" s="226" t="s">
        <v>182</v>
      </c>
      <c r="G129" s="213"/>
      <c r="H129" s="214">
        <v>0</v>
      </c>
      <c r="I129" s="215"/>
      <c r="J129" s="214">
        <v>487.61</v>
      </c>
      <c r="K129" s="215"/>
      <c r="L129" s="214">
        <v>873.91000000000008</v>
      </c>
      <c r="M129" s="215"/>
      <c r="N129" s="216">
        <v>2870</v>
      </c>
    </row>
    <row r="130" spans="1:14" ht="25.5" x14ac:dyDescent="0.25">
      <c r="A130" s="139"/>
      <c r="B130" s="136"/>
      <c r="C130" s="188" t="s">
        <v>302</v>
      </c>
      <c r="D130" s="188" t="s">
        <v>297</v>
      </c>
      <c r="E130" s="188" t="s">
        <v>298</v>
      </c>
      <c r="F130" s="226" t="s">
        <v>182</v>
      </c>
      <c r="G130" s="213"/>
      <c r="H130" s="214">
        <v>3801.59</v>
      </c>
      <c r="I130" s="215"/>
      <c r="J130" s="214">
        <v>3801.59</v>
      </c>
      <c r="K130" s="215"/>
      <c r="L130" s="214">
        <v>6418.9500000000007</v>
      </c>
      <c r="M130" s="215"/>
      <c r="N130" s="216">
        <v>6998.17</v>
      </c>
    </row>
    <row r="131" spans="1:14" ht="38.25" x14ac:dyDescent="0.25">
      <c r="A131" s="139"/>
      <c r="B131" s="136"/>
      <c r="C131" s="188" t="s">
        <v>303</v>
      </c>
      <c r="D131" s="188" t="s">
        <v>304</v>
      </c>
      <c r="E131" s="188" t="s">
        <v>305</v>
      </c>
      <c r="F131" s="226" t="s">
        <v>182</v>
      </c>
      <c r="G131" s="213"/>
      <c r="H131" s="214">
        <v>0</v>
      </c>
      <c r="I131" s="215"/>
      <c r="J131" s="214">
        <v>416.37</v>
      </c>
      <c r="K131" s="215"/>
      <c r="L131" s="214">
        <v>416.37</v>
      </c>
      <c r="M131" s="215"/>
      <c r="N131" s="216">
        <v>416.37</v>
      </c>
    </row>
    <row r="132" spans="1:14" ht="25.5" x14ac:dyDescent="0.25">
      <c r="A132" s="139"/>
      <c r="B132" s="136"/>
      <c r="C132" s="188" t="s">
        <v>306</v>
      </c>
      <c r="D132" s="188" t="s">
        <v>297</v>
      </c>
      <c r="E132" s="188" t="s">
        <v>298</v>
      </c>
      <c r="F132" s="226" t="s">
        <v>182</v>
      </c>
      <c r="G132" s="213"/>
      <c r="H132" s="214">
        <v>7590.71</v>
      </c>
      <c r="I132" s="215"/>
      <c r="J132" s="214">
        <v>7590.71</v>
      </c>
      <c r="K132" s="215"/>
      <c r="L132" s="214">
        <v>22573.42</v>
      </c>
      <c r="M132" s="215"/>
      <c r="N132" s="216">
        <v>25355.360000000001</v>
      </c>
    </row>
    <row r="133" spans="1:14" ht="25.5" x14ac:dyDescent="0.25">
      <c r="A133" s="139"/>
      <c r="B133" s="136"/>
      <c r="C133" s="188" t="s">
        <v>307</v>
      </c>
      <c r="D133" s="188" t="s">
        <v>297</v>
      </c>
      <c r="E133" s="188" t="s">
        <v>298</v>
      </c>
      <c r="F133" s="226" t="s">
        <v>182</v>
      </c>
      <c r="G133" s="213"/>
      <c r="H133" s="214">
        <v>2995.27</v>
      </c>
      <c r="I133" s="215"/>
      <c r="J133" s="214">
        <v>2995.27</v>
      </c>
      <c r="K133" s="215"/>
      <c r="L133" s="214">
        <v>8407.7800000000007</v>
      </c>
      <c r="M133" s="215"/>
      <c r="N133" s="216">
        <v>9669.14</v>
      </c>
    </row>
    <row r="134" spans="1:14" ht="25.5" x14ac:dyDescent="0.25">
      <c r="A134" s="139"/>
      <c r="B134" s="136"/>
      <c r="C134" s="183" t="s">
        <v>308</v>
      </c>
      <c r="D134" s="183" t="s">
        <v>297</v>
      </c>
      <c r="E134" s="183" t="s">
        <v>298</v>
      </c>
      <c r="F134" s="225" t="s">
        <v>182</v>
      </c>
      <c r="G134" s="209"/>
      <c r="H134" s="210">
        <v>15872.62</v>
      </c>
      <c r="I134" s="211"/>
      <c r="J134" s="210">
        <v>15872.62</v>
      </c>
      <c r="K134" s="211"/>
      <c r="L134" s="210">
        <v>45028.22</v>
      </c>
      <c r="M134" s="211"/>
      <c r="N134" s="212">
        <v>50660.36</v>
      </c>
    </row>
    <row r="135" spans="1:14" x14ac:dyDescent="0.25">
      <c r="A135" s="139" t="s">
        <v>68</v>
      </c>
      <c r="B135" s="136" t="s">
        <v>67</v>
      </c>
      <c r="C135" s="140"/>
      <c r="D135" s="140"/>
      <c r="E135" s="140"/>
      <c r="F135" s="153"/>
      <c r="G135" s="227">
        <v>448847.84999999992</v>
      </c>
      <c r="H135" s="228">
        <f>SUM(H136:H185)</f>
        <v>1181947.29</v>
      </c>
      <c r="I135" s="228">
        <v>1461483.4300000002</v>
      </c>
      <c r="J135" s="228">
        <f>SUM(J136:J185)</f>
        <v>2571411.3499999996</v>
      </c>
      <c r="K135" s="228">
        <v>1661444.0500000003</v>
      </c>
      <c r="L135" s="228">
        <f>SUM(L136:L185)</f>
        <v>3957633.6799999992</v>
      </c>
      <c r="M135" s="228">
        <v>2609210.44</v>
      </c>
      <c r="N135" s="229">
        <f>SUM(N136:N185)</f>
        <v>5843205.9200000009</v>
      </c>
    </row>
    <row r="136" spans="1:14" ht="51" x14ac:dyDescent="0.25">
      <c r="A136" s="139"/>
      <c r="B136" s="136"/>
      <c r="C136" s="140" t="s">
        <v>309</v>
      </c>
      <c r="D136" s="140" t="s">
        <v>310</v>
      </c>
      <c r="E136" s="140" t="s">
        <v>311</v>
      </c>
      <c r="F136" s="153" t="s">
        <v>182</v>
      </c>
      <c r="G136" s="230"/>
      <c r="H136" s="231">
        <v>0</v>
      </c>
      <c r="I136" s="232"/>
      <c r="J136" s="231">
        <v>2668.75</v>
      </c>
      <c r="K136" s="232"/>
      <c r="L136" s="231">
        <v>2668.75</v>
      </c>
      <c r="M136" s="232"/>
      <c r="N136" s="233">
        <v>5337.5</v>
      </c>
    </row>
    <row r="137" spans="1:14" ht="25.5" x14ac:dyDescent="0.25">
      <c r="A137" s="139"/>
      <c r="B137" s="136"/>
      <c r="C137" s="188" t="s">
        <v>312</v>
      </c>
      <c r="D137" s="188" t="s">
        <v>313</v>
      </c>
      <c r="E137" s="188" t="s">
        <v>314</v>
      </c>
      <c r="F137" s="226" t="s">
        <v>185</v>
      </c>
      <c r="G137" s="238"/>
      <c r="H137" s="239">
        <v>9900</v>
      </c>
      <c r="I137" s="240"/>
      <c r="J137" s="239">
        <v>9900</v>
      </c>
      <c r="K137" s="240"/>
      <c r="L137" s="239">
        <v>9900</v>
      </c>
      <c r="M137" s="240"/>
      <c r="N137" s="241">
        <v>24500</v>
      </c>
    </row>
    <row r="138" spans="1:14" ht="38.25" x14ac:dyDescent="0.25">
      <c r="A138" s="139"/>
      <c r="B138" s="136"/>
      <c r="C138" s="188" t="s">
        <v>315</v>
      </c>
      <c r="D138" s="188" t="s">
        <v>316</v>
      </c>
      <c r="E138" s="188" t="s">
        <v>317</v>
      </c>
      <c r="F138" s="226" t="s">
        <v>182</v>
      </c>
      <c r="G138" s="238"/>
      <c r="H138" s="239">
        <v>263.52999999999997</v>
      </c>
      <c r="I138" s="240"/>
      <c r="J138" s="239">
        <v>1519.26</v>
      </c>
      <c r="K138" s="240"/>
      <c r="L138" s="239">
        <v>3233.05</v>
      </c>
      <c r="M138" s="240"/>
      <c r="N138" s="241">
        <v>3629.19</v>
      </c>
    </row>
    <row r="139" spans="1:14" ht="51" x14ac:dyDescent="0.25">
      <c r="A139" s="139"/>
      <c r="B139" s="136"/>
      <c r="C139" s="188" t="s">
        <v>318</v>
      </c>
      <c r="D139" s="188" t="s">
        <v>319</v>
      </c>
      <c r="E139" s="188" t="s">
        <v>281</v>
      </c>
      <c r="F139" s="226" t="s">
        <v>182</v>
      </c>
      <c r="G139" s="238"/>
      <c r="H139" s="239">
        <v>13611.35</v>
      </c>
      <c r="I139" s="240"/>
      <c r="J139" s="239">
        <v>22889.84</v>
      </c>
      <c r="K139" s="240"/>
      <c r="L139" s="239">
        <v>26529.45</v>
      </c>
      <c r="M139" s="240"/>
      <c r="N139" s="241">
        <v>40197.269999999997</v>
      </c>
    </row>
    <row r="140" spans="1:14" ht="25.5" x14ac:dyDescent="0.25">
      <c r="A140" s="139"/>
      <c r="B140" s="136"/>
      <c r="C140" s="188" t="s">
        <v>320</v>
      </c>
      <c r="D140" s="188" t="s">
        <v>321</v>
      </c>
      <c r="E140" s="188" t="s">
        <v>322</v>
      </c>
      <c r="F140" s="226" t="s">
        <v>185</v>
      </c>
      <c r="G140" s="238"/>
      <c r="H140" s="239">
        <v>611.47</v>
      </c>
      <c r="I140" s="240"/>
      <c r="J140" s="239">
        <v>11611.47</v>
      </c>
      <c r="K140" s="240"/>
      <c r="L140" s="239">
        <v>24338.32</v>
      </c>
      <c r="M140" s="240"/>
      <c r="N140" s="241">
        <v>24338.32</v>
      </c>
    </row>
    <row r="141" spans="1:14" ht="25.5" x14ac:dyDescent="0.25">
      <c r="A141" s="139"/>
      <c r="B141" s="136"/>
      <c r="C141" s="188" t="s">
        <v>323</v>
      </c>
      <c r="D141" s="188" t="s">
        <v>324</v>
      </c>
      <c r="E141" s="188" t="s">
        <v>325</v>
      </c>
      <c r="F141" s="226" t="s">
        <v>185</v>
      </c>
      <c r="G141" s="238"/>
      <c r="H141" s="239">
        <v>5124</v>
      </c>
      <c r="I141" s="240"/>
      <c r="J141" s="239">
        <v>9124</v>
      </c>
      <c r="K141" s="240"/>
      <c r="L141" s="239">
        <v>9124</v>
      </c>
      <c r="M141" s="240"/>
      <c r="N141" s="241">
        <v>12193.9</v>
      </c>
    </row>
    <row r="142" spans="1:14" ht="25.5" x14ac:dyDescent="0.25">
      <c r="A142" s="139"/>
      <c r="B142" s="136"/>
      <c r="C142" s="188" t="s">
        <v>326</v>
      </c>
      <c r="D142" s="188" t="s">
        <v>324</v>
      </c>
      <c r="E142" s="188" t="s">
        <v>327</v>
      </c>
      <c r="F142" s="226" t="s">
        <v>185</v>
      </c>
      <c r="G142" s="238"/>
      <c r="H142" s="239">
        <v>7613.58</v>
      </c>
      <c r="I142" s="240"/>
      <c r="J142" s="239">
        <v>17613.580000000002</v>
      </c>
      <c r="K142" s="240"/>
      <c r="L142" s="239">
        <v>27613.58</v>
      </c>
      <c r="M142" s="240"/>
      <c r="N142" s="241">
        <v>46000</v>
      </c>
    </row>
    <row r="143" spans="1:14" ht="38.25" x14ac:dyDescent="0.25">
      <c r="A143" s="139"/>
      <c r="B143" s="136"/>
      <c r="C143" s="188" t="s">
        <v>328</v>
      </c>
      <c r="D143" s="188" t="s">
        <v>316</v>
      </c>
      <c r="E143" s="188" t="s">
        <v>281</v>
      </c>
      <c r="F143" s="226" t="s">
        <v>182</v>
      </c>
      <c r="G143" s="238"/>
      <c r="H143" s="239">
        <v>3331.13</v>
      </c>
      <c r="I143" s="240"/>
      <c r="J143" s="239">
        <v>8548.7099999999991</v>
      </c>
      <c r="K143" s="240"/>
      <c r="L143" s="239">
        <v>10316.57</v>
      </c>
      <c r="M143" s="240"/>
      <c r="N143" s="241">
        <v>12481.56</v>
      </c>
    </row>
    <row r="144" spans="1:14" ht="38.25" x14ac:dyDescent="0.25">
      <c r="A144" s="139"/>
      <c r="B144" s="136"/>
      <c r="C144" s="188" t="s">
        <v>329</v>
      </c>
      <c r="D144" s="188" t="s">
        <v>321</v>
      </c>
      <c r="E144" s="188" t="s">
        <v>330</v>
      </c>
      <c r="F144" s="226" t="s">
        <v>182</v>
      </c>
      <c r="G144" s="238"/>
      <c r="H144" s="239">
        <v>1539.99</v>
      </c>
      <c r="I144" s="240"/>
      <c r="J144" s="239">
        <v>1718.23</v>
      </c>
      <c r="K144" s="240"/>
      <c r="L144" s="239">
        <v>5346.7800000000007</v>
      </c>
      <c r="M144" s="240"/>
      <c r="N144" s="241">
        <v>7384</v>
      </c>
    </row>
    <row r="145" spans="1:14" ht="25.5" x14ac:dyDescent="0.25">
      <c r="A145" s="139"/>
      <c r="B145" s="136"/>
      <c r="C145" s="188" t="s">
        <v>331</v>
      </c>
      <c r="D145" s="188" t="s">
        <v>332</v>
      </c>
      <c r="E145" s="188" t="s">
        <v>333</v>
      </c>
      <c r="F145" s="226" t="s">
        <v>182</v>
      </c>
      <c r="G145" s="238"/>
      <c r="H145" s="239">
        <v>0</v>
      </c>
      <c r="I145" s="240"/>
      <c r="J145" s="239">
        <v>958.26</v>
      </c>
      <c r="K145" s="240"/>
      <c r="L145" s="239">
        <v>1916.52</v>
      </c>
      <c r="M145" s="240"/>
      <c r="N145" s="241">
        <v>2810.96</v>
      </c>
    </row>
    <row r="146" spans="1:14" ht="25.5" x14ac:dyDescent="0.25">
      <c r="A146" s="139"/>
      <c r="B146" s="136"/>
      <c r="C146" s="188" t="s">
        <v>334</v>
      </c>
      <c r="D146" s="188" t="s">
        <v>335</v>
      </c>
      <c r="E146" s="188" t="s">
        <v>336</v>
      </c>
      <c r="F146" s="226" t="s">
        <v>182</v>
      </c>
      <c r="G146" s="238"/>
      <c r="H146" s="239">
        <v>18197.11</v>
      </c>
      <c r="I146" s="240"/>
      <c r="J146" s="239">
        <v>45240.45</v>
      </c>
      <c r="K146" s="240"/>
      <c r="L146" s="239">
        <v>83199.87</v>
      </c>
      <c r="M146" s="240"/>
      <c r="N146" s="241">
        <v>109621.52</v>
      </c>
    </row>
    <row r="147" spans="1:14" ht="38.25" x14ac:dyDescent="0.25">
      <c r="A147" s="139"/>
      <c r="B147" s="136"/>
      <c r="C147" s="188" t="s">
        <v>337</v>
      </c>
      <c r="D147" s="188" t="s">
        <v>332</v>
      </c>
      <c r="E147" s="188" t="s">
        <v>338</v>
      </c>
      <c r="F147" s="226" t="s">
        <v>182</v>
      </c>
      <c r="G147" s="238"/>
      <c r="H147" s="239">
        <v>8674.89</v>
      </c>
      <c r="I147" s="240"/>
      <c r="J147" s="239">
        <v>11665</v>
      </c>
      <c r="K147" s="240"/>
      <c r="L147" s="239">
        <v>22679.05</v>
      </c>
      <c r="M147" s="240"/>
      <c r="N147" s="241">
        <v>37705.07</v>
      </c>
    </row>
    <row r="148" spans="1:14" ht="38.25" x14ac:dyDescent="0.25">
      <c r="A148" s="139"/>
      <c r="B148" s="136"/>
      <c r="C148" s="188" t="s">
        <v>339</v>
      </c>
      <c r="D148" s="188" t="s">
        <v>324</v>
      </c>
      <c r="E148" s="188" t="s">
        <v>281</v>
      </c>
      <c r="F148" s="226" t="s">
        <v>182</v>
      </c>
      <c r="G148" s="238"/>
      <c r="H148" s="239">
        <v>1193.21</v>
      </c>
      <c r="I148" s="240"/>
      <c r="J148" s="239">
        <v>1193.21</v>
      </c>
      <c r="K148" s="240"/>
      <c r="L148" s="239">
        <v>3193.21</v>
      </c>
      <c r="M148" s="240"/>
      <c r="N148" s="241">
        <v>3193.21</v>
      </c>
    </row>
    <row r="149" spans="1:14" ht="25.5" x14ac:dyDescent="0.25">
      <c r="A149" s="139"/>
      <c r="B149" s="136"/>
      <c r="C149" s="188" t="s">
        <v>340</v>
      </c>
      <c r="D149" s="188" t="s">
        <v>324</v>
      </c>
      <c r="E149" s="188" t="s">
        <v>281</v>
      </c>
      <c r="F149" s="226" t="s">
        <v>182</v>
      </c>
      <c r="G149" s="238"/>
      <c r="H149" s="239">
        <v>884.5</v>
      </c>
      <c r="I149" s="240"/>
      <c r="J149" s="239">
        <v>884.5</v>
      </c>
      <c r="K149" s="240"/>
      <c r="L149" s="239">
        <v>884.5</v>
      </c>
      <c r="M149" s="240"/>
      <c r="N149" s="241">
        <v>884.5</v>
      </c>
    </row>
    <row r="150" spans="1:14" ht="25.5" x14ac:dyDescent="0.25">
      <c r="A150" s="139"/>
      <c r="B150" s="136"/>
      <c r="C150" s="188" t="s">
        <v>341</v>
      </c>
      <c r="D150" s="188" t="s">
        <v>324</v>
      </c>
      <c r="E150" s="188" t="s">
        <v>281</v>
      </c>
      <c r="F150" s="226" t="s">
        <v>185</v>
      </c>
      <c r="G150" s="238"/>
      <c r="H150" s="239">
        <v>0</v>
      </c>
      <c r="I150" s="240"/>
      <c r="J150" s="239">
        <v>79.680000000000007</v>
      </c>
      <c r="K150" s="240"/>
      <c r="L150" s="239">
        <v>79.680000000000007</v>
      </c>
      <c r="M150" s="240"/>
      <c r="N150" s="241">
        <v>79.680000000000007</v>
      </c>
    </row>
    <row r="151" spans="1:14" ht="25.5" x14ac:dyDescent="0.25">
      <c r="A151" s="139"/>
      <c r="B151" s="136"/>
      <c r="C151" s="188" t="s">
        <v>342</v>
      </c>
      <c r="D151" s="188" t="s">
        <v>343</v>
      </c>
      <c r="E151" s="188" t="s">
        <v>344</v>
      </c>
      <c r="F151" s="226" t="s">
        <v>182</v>
      </c>
      <c r="G151" s="238"/>
      <c r="H151" s="239">
        <v>5185.21</v>
      </c>
      <c r="I151" s="240"/>
      <c r="J151" s="239">
        <v>20605.169999999998</v>
      </c>
      <c r="K151" s="240"/>
      <c r="L151" s="239">
        <v>30606.079999999998</v>
      </c>
      <c r="M151" s="240"/>
      <c r="N151" s="241">
        <v>46426.080000000002</v>
      </c>
    </row>
    <row r="152" spans="1:14" ht="38.25" x14ac:dyDescent="0.25">
      <c r="A152" s="139"/>
      <c r="B152" s="136"/>
      <c r="C152" s="188" t="s">
        <v>345</v>
      </c>
      <c r="D152" s="188" t="s">
        <v>346</v>
      </c>
      <c r="E152" s="188" t="s">
        <v>281</v>
      </c>
      <c r="F152" s="226" t="s">
        <v>182</v>
      </c>
      <c r="G152" s="238"/>
      <c r="H152" s="239">
        <v>3463</v>
      </c>
      <c r="I152" s="240"/>
      <c r="J152" s="239">
        <v>4362.8099999999995</v>
      </c>
      <c r="K152" s="240"/>
      <c r="L152" s="239">
        <v>4362.8099999999995</v>
      </c>
      <c r="M152" s="240"/>
      <c r="N152" s="241">
        <v>4838.22</v>
      </c>
    </row>
    <row r="153" spans="1:14" ht="25.5" x14ac:dyDescent="0.25">
      <c r="A153" s="139"/>
      <c r="B153" s="136"/>
      <c r="C153" s="188" t="s">
        <v>347</v>
      </c>
      <c r="D153" s="188" t="s">
        <v>324</v>
      </c>
      <c r="E153" s="188" t="s">
        <v>281</v>
      </c>
      <c r="F153" s="226" t="s">
        <v>182</v>
      </c>
      <c r="G153" s="238"/>
      <c r="H153" s="239">
        <v>0</v>
      </c>
      <c r="I153" s="240"/>
      <c r="J153" s="239">
        <v>0</v>
      </c>
      <c r="K153" s="240"/>
      <c r="L153" s="239">
        <v>1600</v>
      </c>
      <c r="M153" s="240"/>
      <c r="N153" s="241">
        <v>1600</v>
      </c>
    </row>
    <row r="154" spans="1:14" ht="25.5" x14ac:dyDescent="0.25">
      <c r="A154" s="139"/>
      <c r="B154" s="136"/>
      <c r="C154" s="188" t="s">
        <v>348</v>
      </c>
      <c r="D154" s="188" t="s">
        <v>321</v>
      </c>
      <c r="E154" s="188" t="s">
        <v>330</v>
      </c>
      <c r="F154" s="226" t="s">
        <v>182</v>
      </c>
      <c r="G154" s="238"/>
      <c r="H154" s="239">
        <v>2601.04</v>
      </c>
      <c r="I154" s="240"/>
      <c r="J154" s="239">
        <v>4996.92</v>
      </c>
      <c r="K154" s="240"/>
      <c r="L154" s="239">
        <v>6023.34</v>
      </c>
      <c r="M154" s="240"/>
      <c r="N154" s="241">
        <v>11557.6</v>
      </c>
    </row>
    <row r="155" spans="1:14" ht="25.5" x14ac:dyDescent="0.25">
      <c r="A155" s="139"/>
      <c r="B155" s="136"/>
      <c r="C155" s="188" t="s">
        <v>349</v>
      </c>
      <c r="D155" s="188" t="s">
        <v>313</v>
      </c>
      <c r="E155" s="188" t="s">
        <v>350</v>
      </c>
      <c r="F155" s="226" t="s">
        <v>185</v>
      </c>
      <c r="G155" s="238"/>
      <c r="H155" s="239">
        <v>21290.799999999999</v>
      </c>
      <c r="I155" s="240"/>
      <c r="J155" s="239">
        <v>21290.799999999999</v>
      </c>
      <c r="K155" s="240"/>
      <c r="L155" s="239">
        <v>21290.799999999999</v>
      </c>
      <c r="M155" s="240"/>
      <c r="N155" s="241">
        <v>23000</v>
      </c>
    </row>
    <row r="156" spans="1:14" ht="25.5" x14ac:dyDescent="0.25">
      <c r="A156" s="139"/>
      <c r="B156" s="136"/>
      <c r="C156" s="188" t="s">
        <v>351</v>
      </c>
      <c r="D156" s="188" t="s">
        <v>352</v>
      </c>
      <c r="E156" s="188" t="s">
        <v>353</v>
      </c>
      <c r="F156" s="226" t="s">
        <v>182</v>
      </c>
      <c r="G156" s="238"/>
      <c r="H156" s="239">
        <v>12272.02</v>
      </c>
      <c r="I156" s="240"/>
      <c r="J156" s="239">
        <v>21393.83</v>
      </c>
      <c r="K156" s="240"/>
      <c r="L156" s="239">
        <v>35897.85</v>
      </c>
      <c r="M156" s="240"/>
      <c r="N156" s="241">
        <v>47221.47</v>
      </c>
    </row>
    <row r="157" spans="1:14" x14ac:dyDescent="0.25">
      <c r="A157" s="139"/>
      <c r="B157" s="136"/>
      <c r="C157" s="188" t="s">
        <v>354</v>
      </c>
      <c r="D157" s="188" t="s">
        <v>352</v>
      </c>
      <c r="E157" s="188" t="s">
        <v>355</v>
      </c>
      <c r="F157" s="226" t="s">
        <v>185</v>
      </c>
      <c r="G157" s="238"/>
      <c r="H157" s="239">
        <v>9865.15</v>
      </c>
      <c r="I157" s="240"/>
      <c r="J157" s="239">
        <v>12865.15</v>
      </c>
      <c r="K157" s="240"/>
      <c r="L157" s="239">
        <v>15865.15</v>
      </c>
      <c r="M157" s="240"/>
      <c r="N157" s="241">
        <v>24000</v>
      </c>
    </row>
    <row r="158" spans="1:14" x14ac:dyDescent="0.25">
      <c r="A158" s="139"/>
      <c r="B158" s="136"/>
      <c r="C158" s="188" t="s">
        <v>356</v>
      </c>
      <c r="D158" s="188" t="s">
        <v>352</v>
      </c>
      <c r="E158" s="188" t="s">
        <v>357</v>
      </c>
      <c r="F158" s="226" t="s">
        <v>185</v>
      </c>
      <c r="G158" s="238"/>
      <c r="H158" s="239">
        <v>0</v>
      </c>
      <c r="I158" s="240"/>
      <c r="J158" s="239">
        <v>1000</v>
      </c>
      <c r="K158" s="240"/>
      <c r="L158" s="239">
        <v>2500</v>
      </c>
      <c r="M158" s="240"/>
      <c r="N158" s="241">
        <v>5500</v>
      </c>
    </row>
    <row r="159" spans="1:14" x14ac:dyDescent="0.25">
      <c r="A159" s="139"/>
      <c r="B159" s="136"/>
      <c r="C159" s="188" t="s">
        <v>358</v>
      </c>
      <c r="D159" s="188" t="s">
        <v>352</v>
      </c>
      <c r="E159" s="188" t="s">
        <v>359</v>
      </c>
      <c r="F159" s="226" t="s">
        <v>185</v>
      </c>
      <c r="G159" s="238"/>
      <c r="H159" s="239">
        <v>7217.37</v>
      </c>
      <c r="I159" s="240"/>
      <c r="J159" s="239">
        <v>15217.369999999999</v>
      </c>
      <c r="K159" s="240"/>
      <c r="L159" s="239">
        <v>27000</v>
      </c>
      <c r="M159" s="240"/>
      <c r="N159" s="241">
        <v>30000</v>
      </c>
    </row>
    <row r="160" spans="1:14" ht="25.5" x14ac:dyDescent="0.25">
      <c r="A160" s="139"/>
      <c r="B160" s="136"/>
      <c r="C160" s="188" t="s">
        <v>360</v>
      </c>
      <c r="D160" s="188" t="s">
        <v>361</v>
      </c>
      <c r="E160" s="188" t="s">
        <v>281</v>
      </c>
      <c r="F160" s="226" t="s">
        <v>185</v>
      </c>
      <c r="G160" s="238"/>
      <c r="H160" s="239">
        <v>0</v>
      </c>
      <c r="I160" s="240"/>
      <c r="J160" s="239">
        <v>1556.4</v>
      </c>
      <c r="K160" s="240"/>
      <c r="L160" s="239">
        <v>1556.4</v>
      </c>
      <c r="M160" s="240"/>
      <c r="N160" s="241">
        <v>1556.4</v>
      </c>
    </row>
    <row r="161" spans="1:14" ht="38.25" x14ac:dyDescent="0.25">
      <c r="A161" s="139"/>
      <c r="B161" s="136"/>
      <c r="C161" s="188" t="s">
        <v>362</v>
      </c>
      <c r="D161" s="188" t="s">
        <v>361</v>
      </c>
      <c r="E161" s="188" t="s">
        <v>281</v>
      </c>
      <c r="F161" s="226" t="s">
        <v>182</v>
      </c>
      <c r="G161" s="238"/>
      <c r="H161" s="239">
        <v>14083.09</v>
      </c>
      <c r="I161" s="240"/>
      <c r="J161" s="239">
        <v>14083.09</v>
      </c>
      <c r="K161" s="240"/>
      <c r="L161" s="239">
        <v>47824.509999999995</v>
      </c>
      <c r="M161" s="240"/>
      <c r="N161" s="241">
        <v>60494.95</v>
      </c>
    </row>
    <row r="162" spans="1:14" ht="25.5" x14ac:dyDescent="0.25">
      <c r="A162" s="139"/>
      <c r="B162" s="136"/>
      <c r="C162" s="188" t="s">
        <v>363</v>
      </c>
      <c r="D162" s="188" t="s">
        <v>316</v>
      </c>
      <c r="E162" s="188" t="s">
        <v>317</v>
      </c>
      <c r="F162" s="226" t="s">
        <v>182</v>
      </c>
      <c r="G162" s="238"/>
      <c r="H162" s="239">
        <v>0</v>
      </c>
      <c r="I162" s="240"/>
      <c r="J162" s="239">
        <v>0</v>
      </c>
      <c r="K162" s="240"/>
      <c r="L162" s="239">
        <v>3425.17</v>
      </c>
      <c r="M162" s="240"/>
      <c r="N162" s="241">
        <v>4717.87</v>
      </c>
    </row>
    <row r="163" spans="1:14" ht="25.5" x14ac:dyDescent="0.25">
      <c r="A163" s="139"/>
      <c r="B163" s="136"/>
      <c r="C163" s="188" t="s">
        <v>364</v>
      </c>
      <c r="D163" s="188" t="s">
        <v>319</v>
      </c>
      <c r="E163" s="188" t="s">
        <v>281</v>
      </c>
      <c r="F163" s="226" t="s">
        <v>182</v>
      </c>
      <c r="G163" s="238"/>
      <c r="H163" s="239">
        <v>103465.53</v>
      </c>
      <c r="I163" s="240"/>
      <c r="J163" s="239">
        <v>296580.86</v>
      </c>
      <c r="K163" s="240"/>
      <c r="L163" s="239">
        <v>406384.77999999997</v>
      </c>
      <c r="M163" s="240"/>
      <c r="N163" s="241">
        <v>534238.06999999995</v>
      </c>
    </row>
    <row r="164" spans="1:14" ht="38.25" x14ac:dyDescent="0.25">
      <c r="A164" s="139"/>
      <c r="B164" s="136"/>
      <c r="C164" s="188" t="s">
        <v>365</v>
      </c>
      <c r="D164" s="188" t="s">
        <v>316</v>
      </c>
      <c r="E164" s="188" t="s">
        <v>317</v>
      </c>
      <c r="F164" s="226" t="s">
        <v>182</v>
      </c>
      <c r="G164" s="238"/>
      <c r="H164" s="239">
        <v>675.58</v>
      </c>
      <c r="I164" s="240"/>
      <c r="J164" s="239">
        <v>3726.12</v>
      </c>
      <c r="K164" s="240"/>
      <c r="L164" s="239">
        <v>3726.12</v>
      </c>
      <c r="M164" s="240"/>
      <c r="N164" s="241">
        <v>8092.4</v>
      </c>
    </row>
    <row r="165" spans="1:14" ht="25.5" x14ac:dyDescent="0.25">
      <c r="A165" s="139"/>
      <c r="B165" s="136"/>
      <c r="C165" s="188" t="s">
        <v>366</v>
      </c>
      <c r="D165" s="188" t="s">
        <v>319</v>
      </c>
      <c r="E165" s="188" t="s">
        <v>367</v>
      </c>
      <c r="F165" s="226" t="s">
        <v>182</v>
      </c>
      <c r="G165" s="238"/>
      <c r="H165" s="239">
        <v>10464.42</v>
      </c>
      <c r="I165" s="240"/>
      <c r="J165" s="239">
        <v>28444.18</v>
      </c>
      <c r="K165" s="240"/>
      <c r="L165" s="239">
        <v>42088.509999999995</v>
      </c>
      <c r="M165" s="240"/>
      <c r="N165" s="241">
        <v>62761.57</v>
      </c>
    </row>
    <row r="166" spans="1:14" ht="38.25" x14ac:dyDescent="0.25">
      <c r="A166" s="139"/>
      <c r="B166" s="136"/>
      <c r="C166" s="188" t="s">
        <v>368</v>
      </c>
      <c r="D166" s="188" t="s">
        <v>319</v>
      </c>
      <c r="E166" s="188" t="s">
        <v>367</v>
      </c>
      <c r="F166" s="226" t="s">
        <v>185</v>
      </c>
      <c r="G166" s="238"/>
      <c r="H166" s="239">
        <v>0</v>
      </c>
      <c r="I166" s="240"/>
      <c r="J166" s="239">
        <v>0</v>
      </c>
      <c r="K166" s="240"/>
      <c r="L166" s="239">
        <v>6867.61</v>
      </c>
      <c r="M166" s="240"/>
      <c r="N166" s="241">
        <v>6867.61</v>
      </c>
    </row>
    <row r="167" spans="1:14" ht="25.5" x14ac:dyDescent="0.25">
      <c r="A167" s="139"/>
      <c r="B167" s="136"/>
      <c r="C167" s="188" t="s">
        <v>369</v>
      </c>
      <c r="D167" s="188" t="s">
        <v>319</v>
      </c>
      <c r="E167" s="188" t="s">
        <v>367</v>
      </c>
      <c r="F167" s="226" t="s">
        <v>182</v>
      </c>
      <c r="G167" s="238"/>
      <c r="H167" s="239">
        <v>39456.080000000002</v>
      </c>
      <c r="I167" s="240"/>
      <c r="J167" s="239">
        <v>97932.83</v>
      </c>
      <c r="K167" s="240"/>
      <c r="L167" s="239">
        <v>242410.36</v>
      </c>
      <c r="M167" s="240"/>
      <c r="N167" s="241">
        <v>354016.35</v>
      </c>
    </row>
    <row r="168" spans="1:14" ht="25.5" x14ac:dyDescent="0.25">
      <c r="A168" s="139"/>
      <c r="B168" s="136"/>
      <c r="C168" s="188" t="s">
        <v>370</v>
      </c>
      <c r="D168" s="188" t="s">
        <v>319</v>
      </c>
      <c r="E168" s="188" t="s">
        <v>281</v>
      </c>
      <c r="F168" s="226" t="s">
        <v>182</v>
      </c>
      <c r="G168" s="238"/>
      <c r="H168" s="239">
        <v>5806.8</v>
      </c>
      <c r="I168" s="240"/>
      <c r="J168" s="239">
        <v>57778.44</v>
      </c>
      <c r="K168" s="240"/>
      <c r="L168" s="239">
        <v>68195.009999999995</v>
      </c>
      <c r="M168" s="240"/>
      <c r="N168" s="241">
        <v>79946.09</v>
      </c>
    </row>
    <row r="169" spans="1:14" ht="38.25" x14ac:dyDescent="0.25">
      <c r="A169" s="139"/>
      <c r="B169" s="136"/>
      <c r="C169" s="188" t="s">
        <v>371</v>
      </c>
      <c r="D169" s="188" t="s">
        <v>321</v>
      </c>
      <c r="E169" s="188" t="s">
        <v>372</v>
      </c>
      <c r="F169" s="226" t="s">
        <v>182</v>
      </c>
      <c r="G169" s="238"/>
      <c r="H169" s="239">
        <v>177037.34</v>
      </c>
      <c r="I169" s="240"/>
      <c r="J169" s="239">
        <v>244863.76</v>
      </c>
      <c r="K169" s="240"/>
      <c r="L169" s="239">
        <v>313315.48</v>
      </c>
      <c r="M169" s="240"/>
      <c r="N169" s="241">
        <v>360948.45</v>
      </c>
    </row>
    <row r="170" spans="1:14" ht="25.5" x14ac:dyDescent="0.25">
      <c r="A170" s="139"/>
      <c r="B170" s="136"/>
      <c r="C170" s="188" t="s">
        <v>373</v>
      </c>
      <c r="D170" s="188" t="s">
        <v>332</v>
      </c>
      <c r="E170" s="188" t="s">
        <v>374</v>
      </c>
      <c r="F170" s="226" t="s">
        <v>182</v>
      </c>
      <c r="G170" s="238"/>
      <c r="H170" s="239">
        <v>388907.47</v>
      </c>
      <c r="I170" s="240"/>
      <c r="J170" s="239">
        <v>792183.62999999989</v>
      </c>
      <c r="K170" s="240"/>
      <c r="L170" s="239">
        <v>1259841.8899999999</v>
      </c>
      <c r="M170" s="240"/>
      <c r="N170" s="241">
        <v>1498943.69</v>
      </c>
    </row>
    <row r="171" spans="1:14" ht="51" x14ac:dyDescent="0.25">
      <c r="A171" s="139"/>
      <c r="B171" s="136"/>
      <c r="C171" s="188" t="s">
        <v>375</v>
      </c>
      <c r="D171" s="188" t="s">
        <v>319</v>
      </c>
      <c r="E171" s="188" t="s">
        <v>367</v>
      </c>
      <c r="F171" s="226" t="s">
        <v>182</v>
      </c>
      <c r="G171" s="238"/>
      <c r="H171" s="239">
        <v>600</v>
      </c>
      <c r="I171" s="240"/>
      <c r="J171" s="239">
        <v>12685.09</v>
      </c>
      <c r="K171" s="240"/>
      <c r="L171" s="239">
        <v>13557.27</v>
      </c>
      <c r="M171" s="240"/>
      <c r="N171" s="241">
        <v>21515.7</v>
      </c>
    </row>
    <row r="172" spans="1:14" ht="38.25" x14ac:dyDescent="0.25">
      <c r="A172" s="139"/>
      <c r="B172" s="136"/>
      <c r="C172" s="188" t="s">
        <v>376</v>
      </c>
      <c r="D172" s="188" t="s">
        <v>332</v>
      </c>
      <c r="E172" s="188" t="s">
        <v>374</v>
      </c>
      <c r="F172" s="226" t="s">
        <v>182</v>
      </c>
      <c r="G172" s="238"/>
      <c r="H172" s="239">
        <v>161261.99</v>
      </c>
      <c r="I172" s="240"/>
      <c r="J172" s="239">
        <v>270168.13</v>
      </c>
      <c r="K172" s="240"/>
      <c r="L172" s="239">
        <v>532163.49</v>
      </c>
      <c r="M172" s="240"/>
      <c r="N172" s="241">
        <v>653827.05999999994</v>
      </c>
    </row>
    <row r="173" spans="1:14" ht="38.25" x14ac:dyDescent="0.25">
      <c r="A173" s="139"/>
      <c r="B173" s="136"/>
      <c r="C173" s="188" t="s">
        <v>377</v>
      </c>
      <c r="D173" s="188" t="s">
        <v>361</v>
      </c>
      <c r="E173" s="188" t="s">
        <v>281</v>
      </c>
      <c r="F173" s="226" t="s">
        <v>182</v>
      </c>
      <c r="G173" s="238"/>
      <c r="H173" s="239">
        <v>1280.43</v>
      </c>
      <c r="I173" s="240"/>
      <c r="J173" s="239">
        <v>5414.81</v>
      </c>
      <c r="K173" s="240"/>
      <c r="L173" s="239">
        <v>8006.51</v>
      </c>
      <c r="M173" s="240"/>
      <c r="N173" s="241">
        <v>9399.7999999999993</v>
      </c>
    </row>
    <row r="174" spans="1:14" ht="51" x14ac:dyDescent="0.25">
      <c r="A174" s="139"/>
      <c r="B174" s="136"/>
      <c r="C174" s="188" t="s">
        <v>378</v>
      </c>
      <c r="D174" s="188" t="s">
        <v>319</v>
      </c>
      <c r="E174" s="188" t="s">
        <v>367</v>
      </c>
      <c r="F174" s="226" t="s">
        <v>185</v>
      </c>
      <c r="G174" s="238"/>
      <c r="H174" s="239">
        <v>0</v>
      </c>
      <c r="I174" s="240"/>
      <c r="J174" s="239">
        <v>0</v>
      </c>
      <c r="K174" s="240"/>
      <c r="L174" s="239">
        <v>0</v>
      </c>
      <c r="M174" s="240"/>
      <c r="N174" s="241">
        <v>649872.07999999996</v>
      </c>
    </row>
    <row r="175" spans="1:14" ht="25.5" x14ac:dyDescent="0.25">
      <c r="A175" s="139"/>
      <c r="B175" s="136"/>
      <c r="C175" s="188" t="s">
        <v>379</v>
      </c>
      <c r="D175" s="188" t="s">
        <v>332</v>
      </c>
      <c r="E175" s="188" t="s">
        <v>374</v>
      </c>
      <c r="F175" s="226" t="s">
        <v>182</v>
      </c>
      <c r="G175" s="238"/>
      <c r="H175" s="239">
        <v>0</v>
      </c>
      <c r="I175" s="240"/>
      <c r="J175" s="239">
        <v>1513.07</v>
      </c>
      <c r="K175" s="240"/>
      <c r="L175" s="239">
        <v>1513.07</v>
      </c>
      <c r="M175" s="240"/>
      <c r="N175" s="241">
        <v>1513.07</v>
      </c>
    </row>
    <row r="176" spans="1:14" ht="25.5" x14ac:dyDescent="0.25">
      <c r="A176" s="139"/>
      <c r="B176" s="136"/>
      <c r="C176" s="188" t="s">
        <v>380</v>
      </c>
      <c r="D176" s="188" t="s">
        <v>319</v>
      </c>
      <c r="E176" s="188" t="s">
        <v>281</v>
      </c>
      <c r="F176" s="226" t="s">
        <v>182</v>
      </c>
      <c r="G176" s="238"/>
      <c r="H176" s="239">
        <v>72950.94</v>
      </c>
      <c r="I176" s="240"/>
      <c r="J176" s="239">
        <v>191160.34</v>
      </c>
      <c r="K176" s="240"/>
      <c r="L176" s="239">
        <v>284723.88</v>
      </c>
      <c r="M176" s="240"/>
      <c r="N176" s="241">
        <v>375354.11</v>
      </c>
    </row>
    <row r="177" spans="1:14" ht="38.25" x14ac:dyDescent="0.25">
      <c r="A177" s="139"/>
      <c r="B177" s="136"/>
      <c r="C177" s="188" t="s">
        <v>381</v>
      </c>
      <c r="D177" s="188" t="s">
        <v>321</v>
      </c>
      <c r="E177" s="188" t="s">
        <v>330</v>
      </c>
      <c r="F177" s="226" t="s">
        <v>185</v>
      </c>
      <c r="G177" s="238"/>
      <c r="H177" s="239">
        <v>0</v>
      </c>
      <c r="I177" s="240"/>
      <c r="J177" s="239">
        <v>0</v>
      </c>
      <c r="K177" s="240"/>
      <c r="L177" s="239">
        <v>0</v>
      </c>
      <c r="M177" s="240"/>
      <c r="N177" s="241">
        <v>32570.25</v>
      </c>
    </row>
    <row r="178" spans="1:14" ht="51" x14ac:dyDescent="0.25">
      <c r="A178" s="139"/>
      <c r="B178" s="136"/>
      <c r="C178" s="188" t="s">
        <v>382</v>
      </c>
      <c r="D178" s="188" t="s">
        <v>321</v>
      </c>
      <c r="E178" s="188" t="s">
        <v>330</v>
      </c>
      <c r="F178" s="226" t="s">
        <v>185</v>
      </c>
      <c r="G178" s="238"/>
      <c r="H178" s="239">
        <v>0</v>
      </c>
      <c r="I178" s="240"/>
      <c r="J178" s="239">
        <v>0</v>
      </c>
      <c r="K178" s="240"/>
      <c r="L178" s="239">
        <v>876</v>
      </c>
      <c r="M178" s="240"/>
      <c r="N178" s="241">
        <v>876</v>
      </c>
    </row>
    <row r="179" spans="1:14" ht="38.25" x14ac:dyDescent="0.25">
      <c r="A179" s="139"/>
      <c r="B179" s="136"/>
      <c r="C179" s="188" t="s">
        <v>383</v>
      </c>
      <c r="D179" s="188" t="s">
        <v>319</v>
      </c>
      <c r="E179" s="188" t="s">
        <v>281</v>
      </c>
      <c r="F179" s="226" t="s">
        <v>182</v>
      </c>
      <c r="G179" s="238"/>
      <c r="H179" s="239">
        <v>55716.37</v>
      </c>
      <c r="I179" s="240"/>
      <c r="J179" s="239">
        <v>114864.51000000001</v>
      </c>
      <c r="K179" s="240"/>
      <c r="L179" s="239">
        <v>128029.46</v>
      </c>
      <c r="M179" s="240"/>
      <c r="N179" s="241">
        <v>226912.13</v>
      </c>
    </row>
    <row r="180" spans="1:14" ht="25.5" x14ac:dyDescent="0.25">
      <c r="A180" s="139"/>
      <c r="B180" s="136"/>
      <c r="C180" s="188" t="s">
        <v>384</v>
      </c>
      <c r="D180" s="188" t="s">
        <v>319</v>
      </c>
      <c r="E180" s="188" t="s">
        <v>281</v>
      </c>
      <c r="F180" s="226" t="s">
        <v>182</v>
      </c>
      <c r="G180" s="238"/>
      <c r="H180" s="239">
        <v>0</v>
      </c>
      <c r="I180" s="240"/>
      <c r="J180" s="239">
        <v>105350.26</v>
      </c>
      <c r="K180" s="240"/>
      <c r="L180" s="239">
        <v>105350.26</v>
      </c>
      <c r="M180" s="240"/>
      <c r="N180" s="241">
        <v>151692.24</v>
      </c>
    </row>
    <row r="181" spans="1:14" ht="25.5" x14ac:dyDescent="0.25">
      <c r="A181" s="139"/>
      <c r="B181" s="136"/>
      <c r="C181" s="188" t="s">
        <v>385</v>
      </c>
      <c r="D181" s="188" t="s">
        <v>361</v>
      </c>
      <c r="E181" s="188" t="s">
        <v>281</v>
      </c>
      <c r="F181" s="226" t="s">
        <v>182</v>
      </c>
      <c r="G181" s="238"/>
      <c r="H181" s="239">
        <v>481.9</v>
      </c>
      <c r="I181" s="240"/>
      <c r="J181" s="239">
        <v>10492.33</v>
      </c>
      <c r="K181" s="240"/>
      <c r="L181" s="239">
        <v>10492.33</v>
      </c>
      <c r="M181" s="240"/>
      <c r="N181" s="241">
        <v>10492.33</v>
      </c>
    </row>
    <row r="182" spans="1:14" x14ac:dyDescent="0.25">
      <c r="A182" s="139"/>
      <c r="B182" s="136"/>
      <c r="C182" s="188" t="s">
        <v>386</v>
      </c>
      <c r="D182" s="188" t="s">
        <v>332</v>
      </c>
      <c r="E182" s="188" t="s">
        <v>281</v>
      </c>
      <c r="F182" s="226" t="s">
        <v>182</v>
      </c>
      <c r="G182" s="238"/>
      <c r="H182" s="239">
        <v>16920</v>
      </c>
      <c r="I182" s="240"/>
      <c r="J182" s="239">
        <v>25266.510000000002</v>
      </c>
      <c r="K182" s="240"/>
      <c r="L182" s="239">
        <v>33613.020000000004</v>
      </c>
      <c r="M182" s="240"/>
      <c r="N182" s="241">
        <v>81571.5</v>
      </c>
    </row>
    <row r="183" spans="1:14" ht="25.5" x14ac:dyDescent="0.25">
      <c r="A183" s="139"/>
      <c r="B183" s="136"/>
      <c r="C183" s="188" t="s">
        <v>387</v>
      </c>
      <c r="D183" s="188" t="s">
        <v>335</v>
      </c>
      <c r="E183" s="188" t="s">
        <v>281</v>
      </c>
      <c r="F183" s="226" t="s">
        <v>185</v>
      </c>
      <c r="G183" s="238"/>
      <c r="H183" s="239">
        <v>0</v>
      </c>
      <c r="I183" s="240"/>
      <c r="J183" s="239">
        <v>0</v>
      </c>
      <c r="K183" s="240"/>
      <c r="L183" s="239">
        <v>6831</v>
      </c>
      <c r="M183" s="240"/>
      <c r="N183" s="241">
        <v>6831</v>
      </c>
    </row>
    <row r="184" spans="1:14" ht="25.5" x14ac:dyDescent="0.25">
      <c r="A184" s="139"/>
      <c r="B184" s="136"/>
      <c r="C184" s="188" t="s">
        <v>388</v>
      </c>
      <c r="D184" s="188" t="s">
        <v>319</v>
      </c>
      <c r="E184" s="188" t="s">
        <v>281</v>
      </c>
      <c r="F184" s="226" t="s">
        <v>185</v>
      </c>
      <c r="G184" s="238"/>
      <c r="H184" s="239">
        <v>0</v>
      </c>
      <c r="I184" s="240"/>
      <c r="J184" s="239">
        <v>50000</v>
      </c>
      <c r="K184" s="240"/>
      <c r="L184" s="239">
        <v>50000</v>
      </c>
      <c r="M184" s="240"/>
      <c r="N184" s="241">
        <v>107835.15</v>
      </c>
    </row>
    <row r="185" spans="1:14" ht="25.5" x14ac:dyDescent="0.25">
      <c r="A185" s="139"/>
      <c r="B185" s="136"/>
      <c r="C185" s="183" t="s">
        <v>389</v>
      </c>
      <c r="D185" s="183" t="s">
        <v>332</v>
      </c>
      <c r="E185" s="183" t="s">
        <v>390</v>
      </c>
      <c r="F185" s="225" t="s">
        <v>182</v>
      </c>
      <c r="G185" s="234"/>
      <c r="H185" s="235">
        <v>0</v>
      </c>
      <c r="I185" s="236"/>
      <c r="J185" s="235">
        <v>0</v>
      </c>
      <c r="K185" s="236"/>
      <c r="L185" s="235">
        <v>10672.19</v>
      </c>
      <c r="M185" s="236"/>
      <c r="N185" s="237">
        <v>15860</v>
      </c>
    </row>
    <row r="186" spans="1:14" x14ac:dyDescent="0.25">
      <c r="A186" s="139" t="s">
        <v>69</v>
      </c>
      <c r="B186" s="136" t="s">
        <v>14</v>
      </c>
      <c r="C186" s="140"/>
      <c r="D186" s="140"/>
      <c r="E186" s="140"/>
      <c r="F186" s="153"/>
      <c r="G186" s="196">
        <v>612364.47</v>
      </c>
      <c r="H186" s="197">
        <f>SUM(H187:H214)</f>
        <v>1302814.7799999998</v>
      </c>
      <c r="I186" s="197">
        <v>1930201.2200000002</v>
      </c>
      <c r="J186" s="197">
        <f>SUM(J187:J214)</f>
        <v>2551301.7600000002</v>
      </c>
      <c r="K186" s="197">
        <v>2712610.8</v>
      </c>
      <c r="L186" s="197">
        <f>SUM(L187:L214)</f>
        <v>3992213.3500000006</v>
      </c>
      <c r="M186" s="197">
        <v>4334212.3899999997</v>
      </c>
      <c r="N186" s="198">
        <f>SUM(N187:N214)</f>
        <v>5809576.5200000014</v>
      </c>
    </row>
    <row r="187" spans="1:14" ht="76.5" x14ac:dyDescent="0.25">
      <c r="A187" s="139"/>
      <c r="B187" s="136"/>
      <c r="C187" s="140" t="s">
        <v>391</v>
      </c>
      <c r="D187" s="140" t="s">
        <v>392</v>
      </c>
      <c r="E187" s="140" t="s">
        <v>393</v>
      </c>
      <c r="F187" s="153" t="s">
        <v>185</v>
      </c>
      <c r="G187" s="203"/>
      <c r="H187" s="204">
        <v>17036.25</v>
      </c>
      <c r="I187" s="205"/>
      <c r="J187" s="204">
        <v>17036.25</v>
      </c>
      <c r="K187" s="205"/>
      <c r="L187" s="204">
        <v>17036.25</v>
      </c>
      <c r="M187" s="205"/>
      <c r="N187" s="206">
        <v>356613.75</v>
      </c>
    </row>
    <row r="188" spans="1:14" ht="25.5" x14ac:dyDescent="0.25">
      <c r="A188" s="139"/>
      <c r="B188" s="136"/>
      <c r="C188" s="188" t="s">
        <v>394</v>
      </c>
      <c r="D188" s="188" t="s">
        <v>395</v>
      </c>
      <c r="E188" s="188" t="s">
        <v>396</v>
      </c>
      <c r="F188" s="226" t="s">
        <v>182</v>
      </c>
      <c r="G188" s="213"/>
      <c r="H188" s="214">
        <v>41588.11</v>
      </c>
      <c r="I188" s="215"/>
      <c r="J188" s="214">
        <v>118598.51</v>
      </c>
      <c r="K188" s="215"/>
      <c r="L188" s="214">
        <v>275763.27</v>
      </c>
      <c r="M188" s="215"/>
      <c r="N188" s="216">
        <v>372530.96</v>
      </c>
    </row>
    <row r="189" spans="1:14" ht="25.5" x14ac:dyDescent="0.25">
      <c r="A189" s="139"/>
      <c r="B189" s="136"/>
      <c r="C189" s="188" t="s">
        <v>397</v>
      </c>
      <c r="D189" s="188" t="s">
        <v>392</v>
      </c>
      <c r="E189" s="188" t="s">
        <v>393</v>
      </c>
      <c r="F189" s="226" t="s">
        <v>182</v>
      </c>
      <c r="G189" s="213"/>
      <c r="H189" s="214">
        <v>513188.25</v>
      </c>
      <c r="I189" s="215"/>
      <c r="J189" s="214">
        <v>739191.98</v>
      </c>
      <c r="K189" s="215"/>
      <c r="L189" s="214">
        <v>1144973.99</v>
      </c>
      <c r="M189" s="215"/>
      <c r="N189" s="216">
        <v>1651746.07</v>
      </c>
    </row>
    <row r="190" spans="1:14" ht="25.5" x14ac:dyDescent="0.25">
      <c r="A190" s="139"/>
      <c r="B190" s="136"/>
      <c r="C190" s="188" t="s">
        <v>398</v>
      </c>
      <c r="D190" s="188" t="s">
        <v>392</v>
      </c>
      <c r="E190" s="188" t="s">
        <v>393</v>
      </c>
      <c r="F190" s="226" t="s">
        <v>185</v>
      </c>
      <c r="G190" s="213"/>
      <c r="H190" s="214">
        <v>23349.11</v>
      </c>
      <c r="I190" s="215"/>
      <c r="J190" s="214">
        <v>23349.11</v>
      </c>
      <c r="K190" s="215"/>
      <c r="L190" s="214">
        <v>83340.86</v>
      </c>
      <c r="M190" s="215"/>
      <c r="N190" s="216">
        <v>83340.86</v>
      </c>
    </row>
    <row r="191" spans="1:14" ht="38.25" x14ac:dyDescent="0.25">
      <c r="A191" s="139"/>
      <c r="B191" s="136"/>
      <c r="C191" s="188" t="s">
        <v>399</v>
      </c>
      <c r="D191" s="188" t="s">
        <v>395</v>
      </c>
      <c r="E191" s="188" t="s">
        <v>396</v>
      </c>
      <c r="F191" s="226" t="s">
        <v>182</v>
      </c>
      <c r="G191" s="213"/>
      <c r="H191" s="214">
        <v>37035.879999999997</v>
      </c>
      <c r="I191" s="215"/>
      <c r="J191" s="214">
        <v>38079.869999999995</v>
      </c>
      <c r="K191" s="215"/>
      <c r="L191" s="214">
        <v>50600.43</v>
      </c>
      <c r="M191" s="215"/>
      <c r="N191" s="216">
        <v>110556.51</v>
      </c>
    </row>
    <row r="192" spans="1:14" ht="38.25" x14ac:dyDescent="0.25">
      <c r="A192" s="139"/>
      <c r="B192" s="136"/>
      <c r="C192" s="188" t="s">
        <v>400</v>
      </c>
      <c r="D192" s="188" t="s">
        <v>401</v>
      </c>
      <c r="E192" s="188" t="s">
        <v>402</v>
      </c>
      <c r="F192" s="226" t="s">
        <v>182</v>
      </c>
      <c r="G192" s="213"/>
      <c r="H192" s="214">
        <v>0</v>
      </c>
      <c r="I192" s="215"/>
      <c r="J192" s="214">
        <v>0</v>
      </c>
      <c r="K192" s="215"/>
      <c r="L192" s="214">
        <v>0</v>
      </c>
      <c r="M192" s="215"/>
      <c r="N192" s="216">
        <v>6000</v>
      </c>
    </row>
    <row r="193" spans="1:14" ht="38.25" x14ac:dyDescent="0.25">
      <c r="A193" s="139"/>
      <c r="B193" s="136"/>
      <c r="C193" s="188" t="s">
        <v>403</v>
      </c>
      <c r="D193" s="188" t="s">
        <v>401</v>
      </c>
      <c r="E193" s="188" t="s">
        <v>402</v>
      </c>
      <c r="F193" s="226" t="s">
        <v>185</v>
      </c>
      <c r="G193" s="213"/>
      <c r="H193" s="214">
        <v>7000</v>
      </c>
      <c r="I193" s="215"/>
      <c r="J193" s="214">
        <v>7000</v>
      </c>
      <c r="K193" s="215"/>
      <c r="L193" s="214">
        <v>7000</v>
      </c>
      <c r="M193" s="215"/>
      <c r="N193" s="216">
        <v>15000</v>
      </c>
    </row>
    <row r="194" spans="1:14" ht="38.25" x14ac:dyDescent="0.25">
      <c r="A194" s="139"/>
      <c r="B194" s="136"/>
      <c r="C194" s="188" t="s">
        <v>404</v>
      </c>
      <c r="D194" s="188" t="s">
        <v>405</v>
      </c>
      <c r="E194" s="188" t="s">
        <v>406</v>
      </c>
      <c r="F194" s="226" t="s">
        <v>182</v>
      </c>
      <c r="G194" s="213"/>
      <c r="H194" s="214">
        <v>13582.35</v>
      </c>
      <c r="I194" s="215"/>
      <c r="J194" s="214">
        <v>44400.05</v>
      </c>
      <c r="K194" s="215"/>
      <c r="L194" s="214">
        <v>71005.59</v>
      </c>
      <c r="M194" s="215"/>
      <c r="N194" s="216">
        <v>90167.09</v>
      </c>
    </row>
    <row r="195" spans="1:14" ht="25.5" x14ac:dyDescent="0.25">
      <c r="A195" s="139"/>
      <c r="B195" s="136"/>
      <c r="C195" s="188" t="s">
        <v>407</v>
      </c>
      <c r="D195" s="188" t="s">
        <v>395</v>
      </c>
      <c r="E195" s="188" t="s">
        <v>396</v>
      </c>
      <c r="F195" s="226" t="s">
        <v>185</v>
      </c>
      <c r="G195" s="213"/>
      <c r="H195" s="214">
        <v>0</v>
      </c>
      <c r="I195" s="215"/>
      <c r="J195" s="214">
        <v>0</v>
      </c>
      <c r="K195" s="215"/>
      <c r="L195" s="214">
        <v>10207.68</v>
      </c>
      <c r="M195" s="215"/>
      <c r="N195" s="216">
        <v>10207.68</v>
      </c>
    </row>
    <row r="196" spans="1:14" ht="25.5" x14ac:dyDescent="0.25">
      <c r="A196" s="139"/>
      <c r="B196" s="136"/>
      <c r="C196" s="188" t="s">
        <v>408</v>
      </c>
      <c r="D196" s="188" t="s">
        <v>395</v>
      </c>
      <c r="E196" s="188" t="s">
        <v>396</v>
      </c>
      <c r="F196" s="226" t="s">
        <v>185</v>
      </c>
      <c r="G196" s="213"/>
      <c r="H196" s="214">
        <v>0</v>
      </c>
      <c r="I196" s="215"/>
      <c r="J196" s="214">
        <v>52.1</v>
      </c>
      <c r="K196" s="215"/>
      <c r="L196" s="214">
        <v>52.1</v>
      </c>
      <c r="M196" s="215"/>
      <c r="N196" s="216">
        <v>52.1</v>
      </c>
    </row>
    <row r="197" spans="1:14" ht="25.5" x14ac:dyDescent="0.25">
      <c r="A197" s="139"/>
      <c r="B197" s="136"/>
      <c r="C197" s="188" t="s">
        <v>409</v>
      </c>
      <c r="D197" s="188" t="s">
        <v>410</v>
      </c>
      <c r="E197" s="188" t="s">
        <v>411</v>
      </c>
      <c r="F197" s="226" t="s">
        <v>182</v>
      </c>
      <c r="G197" s="213"/>
      <c r="H197" s="214">
        <v>99125.1</v>
      </c>
      <c r="I197" s="215"/>
      <c r="J197" s="214">
        <v>230529.86000000002</v>
      </c>
      <c r="K197" s="215"/>
      <c r="L197" s="214">
        <v>438255.57</v>
      </c>
      <c r="M197" s="215"/>
      <c r="N197" s="216">
        <v>609633.12</v>
      </c>
    </row>
    <row r="198" spans="1:14" ht="25.5" x14ac:dyDescent="0.25">
      <c r="A198" s="139"/>
      <c r="B198" s="136"/>
      <c r="C198" s="188" t="s">
        <v>412</v>
      </c>
      <c r="D198" s="188" t="s">
        <v>395</v>
      </c>
      <c r="E198" s="188" t="s">
        <v>396</v>
      </c>
      <c r="F198" s="226" t="s">
        <v>185</v>
      </c>
      <c r="G198" s="213"/>
      <c r="H198" s="214">
        <v>0</v>
      </c>
      <c r="I198" s="215"/>
      <c r="J198" s="214">
        <v>0</v>
      </c>
      <c r="K198" s="215"/>
      <c r="L198" s="214">
        <v>227.35</v>
      </c>
      <c r="M198" s="215"/>
      <c r="N198" s="216">
        <v>227.35</v>
      </c>
    </row>
    <row r="199" spans="1:14" ht="38.25" x14ac:dyDescent="0.25">
      <c r="A199" s="139"/>
      <c r="B199" s="136"/>
      <c r="C199" s="188" t="s">
        <v>413</v>
      </c>
      <c r="D199" s="188" t="s">
        <v>395</v>
      </c>
      <c r="E199" s="188" t="s">
        <v>396</v>
      </c>
      <c r="F199" s="226" t="s">
        <v>185</v>
      </c>
      <c r="G199" s="213"/>
      <c r="H199" s="214">
        <v>0</v>
      </c>
      <c r="I199" s="215"/>
      <c r="J199" s="214">
        <v>0</v>
      </c>
      <c r="K199" s="215"/>
      <c r="L199" s="214">
        <v>392.4</v>
      </c>
      <c r="M199" s="215"/>
      <c r="N199" s="216">
        <v>392.4</v>
      </c>
    </row>
    <row r="200" spans="1:14" ht="38.25" x14ac:dyDescent="0.25">
      <c r="A200" s="139"/>
      <c r="B200" s="136"/>
      <c r="C200" s="188" t="s">
        <v>414</v>
      </c>
      <c r="D200" s="188" t="s">
        <v>395</v>
      </c>
      <c r="E200" s="188" t="s">
        <v>396</v>
      </c>
      <c r="F200" s="226" t="s">
        <v>182</v>
      </c>
      <c r="G200" s="213"/>
      <c r="H200" s="214">
        <v>69476.97</v>
      </c>
      <c r="I200" s="215"/>
      <c r="J200" s="214">
        <v>140234.78</v>
      </c>
      <c r="K200" s="215"/>
      <c r="L200" s="214">
        <v>279787.5</v>
      </c>
      <c r="M200" s="215"/>
      <c r="N200" s="216">
        <v>381048.12</v>
      </c>
    </row>
    <row r="201" spans="1:14" ht="25.5" x14ac:dyDescent="0.25">
      <c r="A201" s="139"/>
      <c r="B201" s="136"/>
      <c r="C201" s="188" t="s">
        <v>415</v>
      </c>
      <c r="D201" s="188" t="s">
        <v>395</v>
      </c>
      <c r="E201" s="188" t="s">
        <v>396</v>
      </c>
      <c r="F201" s="226" t="s">
        <v>182</v>
      </c>
      <c r="G201" s="213"/>
      <c r="H201" s="214">
        <v>38386.339999999997</v>
      </c>
      <c r="I201" s="215"/>
      <c r="J201" s="214">
        <v>54313.45</v>
      </c>
      <c r="K201" s="215"/>
      <c r="L201" s="214">
        <v>61775.839999999997</v>
      </c>
      <c r="M201" s="215"/>
      <c r="N201" s="216">
        <v>93459.319999999992</v>
      </c>
    </row>
    <row r="202" spans="1:14" ht="25.5" x14ac:dyDescent="0.25">
      <c r="A202" s="139"/>
      <c r="B202" s="136"/>
      <c r="C202" s="188" t="s">
        <v>416</v>
      </c>
      <c r="D202" s="188" t="s">
        <v>401</v>
      </c>
      <c r="E202" s="188" t="s">
        <v>417</v>
      </c>
      <c r="F202" s="226" t="s">
        <v>182</v>
      </c>
      <c r="G202" s="213"/>
      <c r="H202" s="214">
        <v>25619.19</v>
      </c>
      <c r="I202" s="215"/>
      <c r="J202" s="214">
        <v>91093.95</v>
      </c>
      <c r="K202" s="215"/>
      <c r="L202" s="214">
        <v>91093.95</v>
      </c>
      <c r="M202" s="215"/>
      <c r="N202" s="216">
        <v>133025.29</v>
      </c>
    </row>
    <row r="203" spans="1:14" ht="25.5" x14ac:dyDescent="0.25">
      <c r="A203" s="139"/>
      <c r="B203" s="136"/>
      <c r="C203" s="188" t="s">
        <v>418</v>
      </c>
      <c r="D203" s="188" t="s">
        <v>395</v>
      </c>
      <c r="E203" s="188" t="s">
        <v>396</v>
      </c>
      <c r="F203" s="226" t="s">
        <v>182</v>
      </c>
      <c r="G203" s="213"/>
      <c r="H203" s="214">
        <v>7947</v>
      </c>
      <c r="I203" s="215"/>
      <c r="J203" s="214">
        <v>20788.23</v>
      </c>
      <c r="K203" s="215"/>
      <c r="L203" s="214">
        <v>32708.91</v>
      </c>
      <c r="M203" s="215"/>
      <c r="N203" s="216">
        <v>38942</v>
      </c>
    </row>
    <row r="204" spans="1:14" ht="51" x14ac:dyDescent="0.25">
      <c r="A204" s="139"/>
      <c r="B204" s="136"/>
      <c r="C204" s="188" t="s">
        <v>419</v>
      </c>
      <c r="D204" s="188" t="s">
        <v>395</v>
      </c>
      <c r="E204" s="188" t="s">
        <v>396</v>
      </c>
      <c r="F204" s="226" t="s">
        <v>182</v>
      </c>
      <c r="G204" s="213"/>
      <c r="H204" s="214">
        <v>104608.57</v>
      </c>
      <c r="I204" s="215"/>
      <c r="J204" s="214">
        <v>179151.25</v>
      </c>
      <c r="K204" s="215"/>
      <c r="L204" s="214">
        <v>319234.02</v>
      </c>
      <c r="M204" s="215"/>
      <c r="N204" s="216">
        <v>423849.16</v>
      </c>
    </row>
    <row r="205" spans="1:14" ht="25.5" x14ac:dyDescent="0.25">
      <c r="A205" s="139"/>
      <c r="B205" s="136"/>
      <c r="C205" s="188" t="s">
        <v>420</v>
      </c>
      <c r="D205" s="188" t="s">
        <v>410</v>
      </c>
      <c r="E205" s="188" t="s">
        <v>411</v>
      </c>
      <c r="F205" s="226" t="s">
        <v>182</v>
      </c>
      <c r="G205" s="213"/>
      <c r="H205" s="214">
        <v>92345.17</v>
      </c>
      <c r="I205" s="215"/>
      <c r="J205" s="214">
        <v>429215.61</v>
      </c>
      <c r="K205" s="215"/>
      <c r="L205" s="214">
        <v>535572.1</v>
      </c>
      <c r="M205" s="215"/>
      <c r="N205" s="216">
        <v>653889.49</v>
      </c>
    </row>
    <row r="206" spans="1:14" ht="25.5" x14ac:dyDescent="0.25">
      <c r="A206" s="139"/>
      <c r="B206" s="136"/>
      <c r="C206" s="188" t="s">
        <v>421</v>
      </c>
      <c r="D206" s="188" t="s">
        <v>410</v>
      </c>
      <c r="E206" s="188" t="s">
        <v>411</v>
      </c>
      <c r="F206" s="226" t="s">
        <v>182</v>
      </c>
      <c r="G206" s="213"/>
      <c r="H206" s="214">
        <v>17811.669999999998</v>
      </c>
      <c r="I206" s="215"/>
      <c r="J206" s="214">
        <v>23993.199999999997</v>
      </c>
      <c r="K206" s="215"/>
      <c r="L206" s="214">
        <v>41058.76</v>
      </c>
      <c r="M206" s="215"/>
      <c r="N206" s="216">
        <v>56836.51</v>
      </c>
    </row>
    <row r="207" spans="1:14" ht="25.5" x14ac:dyDescent="0.25">
      <c r="A207" s="139"/>
      <c r="B207" s="136"/>
      <c r="C207" s="188" t="s">
        <v>422</v>
      </c>
      <c r="D207" s="188" t="s">
        <v>395</v>
      </c>
      <c r="E207" s="188" t="s">
        <v>281</v>
      </c>
      <c r="F207" s="226" t="s">
        <v>182</v>
      </c>
      <c r="G207" s="213"/>
      <c r="H207" s="214">
        <v>3832.14</v>
      </c>
      <c r="I207" s="215"/>
      <c r="J207" s="214">
        <v>20394.54</v>
      </c>
      <c r="K207" s="215"/>
      <c r="L207" s="214">
        <v>32128.49</v>
      </c>
      <c r="M207" s="215"/>
      <c r="N207" s="216">
        <v>57781.33</v>
      </c>
    </row>
    <row r="208" spans="1:14" ht="51" x14ac:dyDescent="0.25">
      <c r="A208" s="139"/>
      <c r="B208" s="136"/>
      <c r="C208" s="188" t="s">
        <v>423</v>
      </c>
      <c r="D208" s="188" t="s">
        <v>395</v>
      </c>
      <c r="E208" s="188" t="s">
        <v>396</v>
      </c>
      <c r="F208" s="226" t="s">
        <v>182</v>
      </c>
      <c r="G208" s="213"/>
      <c r="H208" s="214">
        <v>0</v>
      </c>
      <c r="I208" s="215"/>
      <c r="J208" s="214">
        <v>7934.19</v>
      </c>
      <c r="K208" s="215"/>
      <c r="L208" s="214">
        <v>12577.98</v>
      </c>
      <c r="M208" s="215"/>
      <c r="N208" s="216">
        <v>12577.98</v>
      </c>
    </row>
    <row r="209" spans="1:14" ht="25.5" x14ac:dyDescent="0.25">
      <c r="A209" s="139"/>
      <c r="B209" s="136"/>
      <c r="C209" s="188" t="s">
        <v>424</v>
      </c>
      <c r="D209" s="188" t="s">
        <v>410</v>
      </c>
      <c r="E209" s="188" t="s">
        <v>411</v>
      </c>
      <c r="F209" s="226" t="s">
        <v>182</v>
      </c>
      <c r="G209" s="213"/>
      <c r="H209" s="214">
        <v>0</v>
      </c>
      <c r="I209" s="215"/>
      <c r="J209" s="214">
        <v>6250</v>
      </c>
      <c r="K209" s="215"/>
      <c r="L209" s="214">
        <v>6250</v>
      </c>
      <c r="M209" s="215"/>
      <c r="N209" s="216">
        <v>25000</v>
      </c>
    </row>
    <row r="210" spans="1:14" ht="38.25" x14ac:dyDescent="0.25">
      <c r="A210" s="139"/>
      <c r="B210" s="136"/>
      <c r="C210" s="188" t="s">
        <v>425</v>
      </c>
      <c r="D210" s="188" t="s">
        <v>395</v>
      </c>
      <c r="E210" s="188" t="s">
        <v>396</v>
      </c>
      <c r="F210" s="226" t="s">
        <v>182</v>
      </c>
      <c r="G210" s="213"/>
      <c r="H210" s="214">
        <v>59494.03</v>
      </c>
      <c r="I210" s="215"/>
      <c r="J210" s="214">
        <v>79502.179999999993</v>
      </c>
      <c r="K210" s="215"/>
      <c r="L210" s="214">
        <v>79502.179999999993</v>
      </c>
      <c r="M210" s="215"/>
      <c r="N210" s="216">
        <v>91615</v>
      </c>
    </row>
    <row r="211" spans="1:14" ht="38.25" x14ac:dyDescent="0.25">
      <c r="A211" s="139"/>
      <c r="B211" s="136"/>
      <c r="C211" s="188" t="s">
        <v>426</v>
      </c>
      <c r="D211" s="188" t="s">
        <v>410</v>
      </c>
      <c r="E211" s="188" t="s">
        <v>411</v>
      </c>
      <c r="F211" s="226" t="s">
        <v>182</v>
      </c>
      <c r="G211" s="213"/>
      <c r="H211" s="214">
        <v>296.25</v>
      </c>
      <c r="I211" s="215"/>
      <c r="J211" s="214">
        <v>8177.32</v>
      </c>
      <c r="K211" s="215"/>
      <c r="L211" s="214">
        <v>8863.1</v>
      </c>
      <c r="M211" s="215"/>
      <c r="N211" s="216">
        <v>11181.699999999999</v>
      </c>
    </row>
    <row r="212" spans="1:14" ht="38.25" x14ac:dyDescent="0.25">
      <c r="A212" s="139"/>
      <c r="B212" s="136"/>
      <c r="C212" s="188" t="s">
        <v>427</v>
      </c>
      <c r="D212" s="188" t="s">
        <v>395</v>
      </c>
      <c r="E212" s="188" t="s">
        <v>396</v>
      </c>
      <c r="F212" s="226" t="s">
        <v>182</v>
      </c>
      <c r="G212" s="213"/>
      <c r="H212" s="214">
        <v>1232.1099999999999</v>
      </c>
      <c r="I212" s="215"/>
      <c r="J212" s="214">
        <v>11703.62</v>
      </c>
      <c r="K212" s="215"/>
      <c r="L212" s="214">
        <v>20469.03</v>
      </c>
      <c r="M212" s="215"/>
      <c r="N212" s="216">
        <v>23189.56</v>
      </c>
    </row>
    <row r="213" spans="1:14" ht="25.5" x14ac:dyDescent="0.25">
      <c r="A213" s="139"/>
      <c r="B213" s="136"/>
      <c r="C213" s="188" t="s">
        <v>428</v>
      </c>
      <c r="D213" s="188" t="s">
        <v>395</v>
      </c>
      <c r="E213" s="188" t="s">
        <v>396</v>
      </c>
      <c r="F213" s="226" t="s">
        <v>182</v>
      </c>
      <c r="G213" s="213"/>
      <c r="H213" s="214">
        <v>129860.29</v>
      </c>
      <c r="I213" s="215"/>
      <c r="J213" s="214">
        <v>238879.56</v>
      </c>
      <c r="K213" s="215"/>
      <c r="L213" s="214">
        <v>350903.85</v>
      </c>
      <c r="M213" s="215"/>
      <c r="N213" s="216">
        <v>479281.02</v>
      </c>
    </row>
    <row r="214" spans="1:14" ht="38.25" x14ac:dyDescent="0.25">
      <c r="A214" s="139"/>
      <c r="B214" s="136"/>
      <c r="C214" s="183" t="s">
        <v>429</v>
      </c>
      <c r="D214" s="183" t="s">
        <v>392</v>
      </c>
      <c r="E214" s="183" t="s">
        <v>393</v>
      </c>
      <c r="F214" s="225" t="s">
        <v>182</v>
      </c>
      <c r="G214" s="209"/>
      <c r="H214" s="210">
        <v>0</v>
      </c>
      <c r="I214" s="211"/>
      <c r="J214" s="210">
        <v>21432.15</v>
      </c>
      <c r="K214" s="211"/>
      <c r="L214" s="210">
        <v>21432.15</v>
      </c>
      <c r="M214" s="211"/>
      <c r="N214" s="212">
        <v>21432.15</v>
      </c>
    </row>
    <row r="215" spans="1:14" x14ac:dyDescent="0.25">
      <c r="A215" s="139" t="s">
        <v>71</v>
      </c>
      <c r="B215" s="136" t="s">
        <v>70</v>
      </c>
      <c r="C215" s="140"/>
      <c r="D215" s="140"/>
      <c r="E215" s="140"/>
      <c r="F215" s="153"/>
      <c r="G215" s="196"/>
      <c r="H215" s="197"/>
      <c r="I215" s="197"/>
      <c r="J215" s="197"/>
      <c r="K215" s="197"/>
      <c r="L215" s="197"/>
      <c r="M215" s="197"/>
      <c r="N215" s="198"/>
    </row>
    <row r="216" spans="1:14" x14ac:dyDescent="0.25">
      <c r="A216" s="139" t="s">
        <v>72</v>
      </c>
      <c r="B216" s="136" t="s">
        <v>12</v>
      </c>
      <c r="C216" s="140"/>
      <c r="D216" s="140"/>
      <c r="E216" s="140"/>
      <c r="F216" s="153"/>
      <c r="G216" s="154"/>
      <c r="H216" s="155"/>
      <c r="I216" s="155"/>
      <c r="J216" s="155"/>
      <c r="K216" s="155"/>
      <c r="L216" s="155"/>
      <c r="M216" s="155"/>
      <c r="N216" s="156"/>
    </row>
    <row r="217" spans="1:14" x14ac:dyDescent="0.25">
      <c r="A217" s="139" t="s">
        <v>74</v>
      </c>
      <c r="B217" s="136" t="s">
        <v>73</v>
      </c>
      <c r="C217" s="140"/>
      <c r="D217" s="140"/>
      <c r="E217" s="140"/>
      <c r="F217" s="153"/>
      <c r="G217" s="154">
        <v>27709.21</v>
      </c>
      <c r="H217" s="155">
        <v>9909.1</v>
      </c>
      <c r="I217" s="155">
        <v>27709.21</v>
      </c>
      <c r="J217" s="155">
        <v>9909.1</v>
      </c>
      <c r="K217" s="155">
        <v>27709.21</v>
      </c>
      <c r="L217" s="155">
        <v>9909.1</v>
      </c>
      <c r="M217" s="155">
        <v>27709.21</v>
      </c>
      <c r="N217" s="156">
        <v>23792.28</v>
      </c>
    </row>
    <row r="218" spans="1:14" ht="38.25" x14ac:dyDescent="0.25">
      <c r="A218" s="139"/>
      <c r="B218" s="136"/>
      <c r="C218" s="175" t="s">
        <v>430</v>
      </c>
      <c r="D218" s="175" t="s">
        <v>431</v>
      </c>
      <c r="E218" s="175" t="s">
        <v>432</v>
      </c>
      <c r="F218" s="224" t="s">
        <v>182</v>
      </c>
      <c r="G218" s="242"/>
      <c r="H218" s="244">
        <v>9909.1</v>
      </c>
      <c r="I218" s="243"/>
      <c r="J218" s="244">
        <v>9909.1</v>
      </c>
      <c r="K218" s="243"/>
      <c r="L218" s="244">
        <v>9909.1</v>
      </c>
      <c r="M218" s="243"/>
      <c r="N218" s="245">
        <v>23792.28</v>
      </c>
    </row>
    <row r="219" spans="1:14" x14ac:dyDescent="0.25">
      <c r="A219" s="139" t="s">
        <v>76</v>
      </c>
      <c r="B219" s="136" t="s">
        <v>75</v>
      </c>
      <c r="C219" s="140"/>
      <c r="D219" s="140"/>
      <c r="E219" s="140"/>
      <c r="F219" s="153"/>
      <c r="G219" s="196"/>
      <c r="H219" s="197"/>
      <c r="I219" s="197"/>
      <c r="J219" s="197"/>
      <c r="K219" s="197"/>
      <c r="L219" s="197"/>
      <c r="M219" s="197"/>
      <c r="N219" s="198"/>
    </row>
    <row r="220" spans="1:14" x14ac:dyDescent="0.25">
      <c r="A220" s="139" t="s">
        <v>78</v>
      </c>
      <c r="B220" s="136" t="s">
        <v>77</v>
      </c>
      <c r="C220" s="140"/>
      <c r="D220" s="140"/>
      <c r="E220" s="140"/>
      <c r="F220" s="153"/>
      <c r="G220" s="69"/>
      <c r="H220" s="71">
        <v>0</v>
      </c>
      <c r="I220" s="71"/>
      <c r="J220" s="71">
        <v>0</v>
      </c>
      <c r="K220" s="71"/>
      <c r="L220" s="71">
        <v>3000</v>
      </c>
      <c r="M220" s="71"/>
      <c r="N220" s="73">
        <v>3000</v>
      </c>
    </row>
    <row r="221" spans="1:14" ht="38.25" x14ac:dyDescent="0.25">
      <c r="A221" s="139"/>
      <c r="B221" s="136"/>
      <c r="C221" s="175" t="s">
        <v>433</v>
      </c>
      <c r="D221" s="175" t="s">
        <v>434</v>
      </c>
      <c r="E221" s="175" t="s">
        <v>435</v>
      </c>
      <c r="F221" s="224" t="s">
        <v>185</v>
      </c>
      <c r="G221" s="199"/>
      <c r="H221" s="201">
        <v>0</v>
      </c>
      <c r="I221" s="200"/>
      <c r="J221" s="201">
        <v>0</v>
      </c>
      <c r="K221" s="200"/>
      <c r="L221" s="201">
        <v>3000</v>
      </c>
      <c r="M221" s="200"/>
      <c r="N221" s="202">
        <v>3000</v>
      </c>
    </row>
    <row r="222" spans="1:14" x14ac:dyDescent="0.25">
      <c r="A222" s="139" t="s">
        <v>80</v>
      </c>
      <c r="B222" s="136" t="s">
        <v>79</v>
      </c>
      <c r="C222" s="140"/>
      <c r="D222" s="140"/>
      <c r="E222" s="140"/>
      <c r="F222" s="153"/>
      <c r="G222" s="196"/>
      <c r="H222" s="197">
        <f>SUM(H223:H225)</f>
        <v>4373.76</v>
      </c>
      <c r="I222" s="197">
        <v>1987.17</v>
      </c>
      <c r="J222" s="197">
        <f>SUM(J223:J225)</f>
        <v>6489.57</v>
      </c>
      <c r="K222" s="197">
        <v>4545.84</v>
      </c>
      <c r="L222" s="197">
        <f>SUM(L223:L225)</f>
        <v>21988.639999999999</v>
      </c>
      <c r="M222" s="197">
        <v>5368.04</v>
      </c>
      <c r="N222" s="198">
        <f>SUM(N223:N225)</f>
        <v>44934.94</v>
      </c>
    </row>
    <row r="223" spans="1:14" ht="38.25" x14ac:dyDescent="0.25">
      <c r="A223" s="139"/>
      <c r="B223" s="136"/>
      <c r="C223" s="140" t="s">
        <v>436</v>
      </c>
      <c r="D223" s="140" t="s">
        <v>437</v>
      </c>
      <c r="E223" s="140" t="s">
        <v>438</v>
      </c>
      <c r="F223" s="153" t="s">
        <v>182</v>
      </c>
      <c r="G223" s="203"/>
      <c r="H223" s="204">
        <v>3523.09</v>
      </c>
      <c r="I223" s="205"/>
      <c r="J223" s="204">
        <v>5519.74</v>
      </c>
      <c r="K223" s="205"/>
      <c r="L223" s="204">
        <v>8344.74</v>
      </c>
      <c r="M223" s="205"/>
      <c r="N223" s="206">
        <v>8344.74</v>
      </c>
    </row>
    <row r="224" spans="1:14" ht="38.25" x14ac:dyDescent="0.25">
      <c r="A224" s="139"/>
      <c r="B224" s="136"/>
      <c r="C224" s="188" t="s">
        <v>439</v>
      </c>
      <c r="D224" s="188" t="s">
        <v>437</v>
      </c>
      <c r="E224" s="188" t="s">
        <v>438</v>
      </c>
      <c r="F224" s="226" t="s">
        <v>182</v>
      </c>
      <c r="G224" s="213"/>
      <c r="H224" s="214">
        <v>850.67</v>
      </c>
      <c r="I224" s="215"/>
      <c r="J224" s="214">
        <v>969.82999999999993</v>
      </c>
      <c r="K224" s="215"/>
      <c r="L224" s="214">
        <v>1643.9</v>
      </c>
      <c r="M224" s="215"/>
      <c r="N224" s="216">
        <v>2590.1999999999998</v>
      </c>
    </row>
    <row r="225" spans="1:14" x14ac:dyDescent="0.25">
      <c r="A225" s="139"/>
      <c r="B225" s="136"/>
      <c r="C225" s="183" t="s">
        <v>440</v>
      </c>
      <c r="D225" s="183" t="s">
        <v>441</v>
      </c>
      <c r="E225" s="183" t="s">
        <v>442</v>
      </c>
      <c r="F225" s="225" t="s">
        <v>185</v>
      </c>
      <c r="G225" s="209"/>
      <c r="H225" s="210">
        <v>0</v>
      </c>
      <c r="I225" s="211"/>
      <c r="J225" s="210">
        <v>0</v>
      </c>
      <c r="K225" s="211"/>
      <c r="L225" s="210">
        <v>12000</v>
      </c>
      <c r="M225" s="211"/>
      <c r="N225" s="212">
        <v>34000</v>
      </c>
    </row>
    <row r="226" spans="1:14" x14ac:dyDescent="0.25">
      <c r="A226" s="142" t="s">
        <v>62</v>
      </c>
      <c r="B226" s="144" t="s">
        <v>127</v>
      </c>
      <c r="C226" s="140"/>
      <c r="D226" s="140"/>
      <c r="E226" s="140"/>
      <c r="F226" s="153"/>
      <c r="G226" s="172">
        <f t="shared" ref="G226:M226" si="8">SUM(G104:G222)</f>
        <v>1400793.7299999997</v>
      </c>
      <c r="H226" s="173">
        <f>SUM(H222,H220,H219,H217,H216,H215,H186,H135,H127,H104)</f>
        <v>2978208.32</v>
      </c>
      <c r="I226" s="173">
        <f>SUM(I222,I220,I219,I217,I216,I215,I186,I135,I127,I104)</f>
        <v>4038219.41</v>
      </c>
      <c r="J226" s="173">
        <f>SUM(J222,J220,J219,J217,J216,J215,J186,J135,J127,J104)</f>
        <v>5909956.0699999994</v>
      </c>
      <c r="K226" s="173">
        <f>SUM(K222,K220,K219,K217,K216,K215,K186,K135,K127,K104)</f>
        <v>5452417.9500000002</v>
      </c>
      <c r="L226" s="173">
        <f>SUM(L222,L220,L219,L217,L216,L215,L186,L135,L127,L104)</f>
        <v>9672251.6899999995</v>
      </c>
      <c r="M226" s="173">
        <f t="shared" si="8"/>
        <v>8846028.0399999991</v>
      </c>
      <c r="N226" s="174">
        <f>SUM(N222,N220,N219,N217,N216,N215,N186,N135,N127,N104)</f>
        <v>13811501.210000001</v>
      </c>
    </row>
    <row r="227" spans="1:14" x14ac:dyDescent="0.25">
      <c r="A227" s="139" t="s">
        <v>83</v>
      </c>
      <c r="B227" s="136" t="s">
        <v>82</v>
      </c>
      <c r="C227" s="140"/>
      <c r="D227" s="140"/>
      <c r="E227" s="140"/>
      <c r="F227" s="153"/>
      <c r="G227" s="57"/>
      <c r="H227" s="59"/>
      <c r="I227" s="71"/>
      <c r="J227" s="71"/>
      <c r="K227" s="71"/>
      <c r="L227" s="71"/>
      <c r="M227" s="71"/>
      <c r="N227" s="157"/>
    </row>
    <row r="228" spans="1:14" x14ac:dyDescent="0.25">
      <c r="A228" s="139" t="s">
        <v>85</v>
      </c>
      <c r="B228" s="136" t="s">
        <v>84</v>
      </c>
      <c r="C228" s="140"/>
      <c r="D228" s="140"/>
      <c r="E228" s="140"/>
      <c r="F228" s="153"/>
      <c r="G228" s="154"/>
      <c r="H228" s="155"/>
      <c r="I228" s="155"/>
      <c r="J228" s="155"/>
      <c r="K228" s="155"/>
      <c r="L228" s="155"/>
      <c r="M228" s="155"/>
      <c r="N228" s="156"/>
    </row>
    <row r="229" spans="1:14" x14ac:dyDescent="0.25">
      <c r="A229" s="139" t="s">
        <v>86</v>
      </c>
      <c r="B229" s="136" t="s">
        <v>0</v>
      </c>
      <c r="C229" s="140"/>
      <c r="D229" s="140"/>
      <c r="E229" s="140"/>
      <c r="F229" s="153"/>
      <c r="G229" s="69"/>
      <c r="H229" s="71">
        <v>0</v>
      </c>
      <c r="I229" s="71"/>
      <c r="J229" s="71">
        <v>0</v>
      </c>
      <c r="K229" s="71"/>
      <c r="L229" s="71">
        <v>0</v>
      </c>
      <c r="M229" s="71"/>
      <c r="N229" s="73">
        <v>692012.8</v>
      </c>
    </row>
    <row r="230" spans="1:14" ht="51" x14ac:dyDescent="0.25">
      <c r="A230" s="139"/>
      <c r="B230" s="136"/>
      <c r="C230" s="175" t="s">
        <v>443</v>
      </c>
      <c r="D230" s="175" t="s">
        <v>444</v>
      </c>
      <c r="E230" s="175" t="s">
        <v>445</v>
      </c>
      <c r="F230" s="224" t="s">
        <v>185</v>
      </c>
      <c r="G230" s="199"/>
      <c r="H230" s="201">
        <v>0</v>
      </c>
      <c r="I230" s="200"/>
      <c r="J230" s="201">
        <v>0</v>
      </c>
      <c r="K230" s="200"/>
      <c r="L230" s="201">
        <v>0</v>
      </c>
      <c r="M230" s="200"/>
      <c r="N230" s="202">
        <v>692012.8</v>
      </c>
    </row>
    <row r="231" spans="1:14" x14ac:dyDescent="0.25">
      <c r="A231" s="139" t="s">
        <v>87</v>
      </c>
      <c r="B231" s="136" t="s">
        <v>1</v>
      </c>
      <c r="C231" s="140"/>
      <c r="D231" s="140"/>
      <c r="E231" s="140"/>
      <c r="F231" s="153"/>
      <c r="G231" s="196"/>
      <c r="H231" s="197"/>
      <c r="I231" s="197"/>
      <c r="J231" s="197"/>
      <c r="K231" s="197"/>
      <c r="L231" s="197"/>
      <c r="M231" s="197"/>
      <c r="N231" s="198"/>
    </row>
    <row r="232" spans="1:14" x14ac:dyDescent="0.25">
      <c r="A232" s="139" t="s">
        <v>89</v>
      </c>
      <c r="B232" s="136" t="s">
        <v>88</v>
      </c>
      <c r="C232" s="140"/>
      <c r="D232" s="140"/>
      <c r="E232" s="140"/>
      <c r="F232" s="153"/>
      <c r="G232" s="158"/>
      <c r="H232" s="159"/>
      <c r="I232" s="159"/>
      <c r="J232" s="159"/>
      <c r="K232" s="159"/>
      <c r="L232" s="159"/>
      <c r="M232" s="159"/>
      <c r="N232" s="160"/>
    </row>
    <row r="233" spans="1:14" x14ac:dyDescent="0.25">
      <c r="A233" s="142" t="s">
        <v>81</v>
      </c>
      <c r="B233" s="144" t="s">
        <v>126</v>
      </c>
      <c r="C233" s="140"/>
      <c r="D233" s="140"/>
      <c r="E233" s="140"/>
      <c r="F233" s="153"/>
      <c r="G233" s="61">
        <f t="shared" ref="G233:M233" si="9">SUM(G227:G232)</f>
        <v>0</v>
      </c>
      <c r="H233" s="62">
        <f>SUM(H232,H231,H229,H228,H227)</f>
        <v>0</v>
      </c>
      <c r="I233" s="62">
        <f>SUM(I227:I232)</f>
        <v>0</v>
      </c>
      <c r="J233" s="62">
        <f>SUM(J232,J231,J229,J228,J227)</f>
        <v>0</v>
      </c>
      <c r="K233" s="62">
        <f t="shared" si="9"/>
        <v>0</v>
      </c>
      <c r="L233" s="62">
        <f>SUM(L232,L231,L229,L228,L227)</f>
        <v>0</v>
      </c>
      <c r="M233" s="62">
        <f t="shared" si="9"/>
        <v>0</v>
      </c>
      <c r="N233" s="63">
        <f>SUM(N232,N231,N229,N228,N227)</f>
        <v>692012.8</v>
      </c>
    </row>
    <row r="234" spans="1:14" x14ac:dyDescent="0.25">
      <c r="A234" s="139" t="s">
        <v>92</v>
      </c>
      <c r="B234" s="136" t="s">
        <v>91</v>
      </c>
      <c r="C234" s="140"/>
      <c r="D234" s="140"/>
      <c r="E234" s="140"/>
      <c r="F234" s="153"/>
      <c r="G234" s="69"/>
      <c r="H234" s="71"/>
      <c r="I234" s="71"/>
      <c r="J234" s="71"/>
      <c r="K234" s="71"/>
      <c r="L234" s="71"/>
      <c r="M234" s="71"/>
      <c r="N234" s="73"/>
    </row>
    <row r="235" spans="1:14" x14ac:dyDescent="0.25">
      <c r="A235" s="139" t="s">
        <v>94</v>
      </c>
      <c r="B235" s="136" t="s">
        <v>93</v>
      </c>
      <c r="C235" s="140"/>
      <c r="D235" s="140"/>
      <c r="E235" s="140"/>
      <c r="F235" s="153"/>
      <c r="G235" s="69"/>
      <c r="H235" s="71"/>
      <c r="I235" s="71"/>
      <c r="J235" s="71"/>
      <c r="K235" s="71"/>
      <c r="L235" s="71"/>
      <c r="M235" s="71"/>
      <c r="N235" s="73"/>
    </row>
    <row r="236" spans="1:14" x14ac:dyDescent="0.25">
      <c r="A236" s="139" t="s">
        <v>96</v>
      </c>
      <c r="B236" s="136" t="s">
        <v>95</v>
      </c>
      <c r="C236" s="140"/>
      <c r="D236" s="140"/>
      <c r="E236" s="140"/>
      <c r="F236" s="153"/>
      <c r="G236" s="69"/>
      <c r="H236" s="71"/>
      <c r="I236" s="71"/>
      <c r="J236" s="71"/>
      <c r="K236" s="71"/>
      <c r="L236" s="71"/>
      <c r="M236" s="71"/>
      <c r="N236" s="73"/>
    </row>
    <row r="237" spans="1:14" x14ac:dyDescent="0.25">
      <c r="A237" s="139" t="s">
        <v>98</v>
      </c>
      <c r="B237" s="136" t="s">
        <v>97</v>
      </c>
      <c r="C237" s="140"/>
      <c r="D237" s="140"/>
      <c r="E237" s="140"/>
      <c r="F237" s="153"/>
      <c r="G237" s="69"/>
      <c r="H237" s="71"/>
      <c r="I237" s="71"/>
      <c r="J237" s="71"/>
      <c r="K237" s="71"/>
      <c r="L237" s="71"/>
      <c r="M237" s="71"/>
      <c r="N237" s="73"/>
    </row>
    <row r="238" spans="1:14" x14ac:dyDescent="0.25">
      <c r="A238" s="142" t="s">
        <v>90</v>
      </c>
      <c r="B238" s="144" t="s">
        <v>125</v>
      </c>
      <c r="C238" s="140"/>
      <c r="D238" s="140"/>
      <c r="E238" s="140"/>
      <c r="F238" s="153"/>
      <c r="G238" s="61">
        <f t="shared" ref="G238:M238" si="10">SUM(G234:G237)</f>
        <v>0</v>
      </c>
      <c r="H238" s="161">
        <f>SUM(H237,H236,H235,H234)</f>
        <v>0</v>
      </c>
      <c r="I238" s="161">
        <f t="shared" si="10"/>
        <v>0</v>
      </c>
      <c r="J238" s="161">
        <f>SUM(J237,J236,J235,J234)</f>
        <v>0</v>
      </c>
      <c r="K238" s="161">
        <f t="shared" si="10"/>
        <v>0</v>
      </c>
      <c r="L238" s="161">
        <f>SUM(L237,L236,L235,L234)</f>
        <v>0</v>
      </c>
      <c r="M238" s="161">
        <f t="shared" si="10"/>
        <v>0</v>
      </c>
      <c r="N238" s="162">
        <f>SUM(N237,N236,N235,N234)</f>
        <v>0</v>
      </c>
    </row>
    <row r="239" spans="1:14" x14ac:dyDescent="0.25">
      <c r="A239" s="139" t="s">
        <v>101</v>
      </c>
      <c r="B239" s="136" t="s">
        <v>100</v>
      </c>
      <c r="C239" s="140"/>
      <c r="D239" s="140"/>
      <c r="E239" s="140"/>
      <c r="F239" s="153"/>
      <c r="G239" s="69"/>
      <c r="H239" s="71"/>
      <c r="I239" s="71"/>
      <c r="J239" s="71"/>
      <c r="K239" s="71"/>
      <c r="L239" s="71"/>
      <c r="M239" s="71"/>
      <c r="N239" s="73"/>
    </row>
    <row r="240" spans="1:14" x14ac:dyDescent="0.25">
      <c r="A240" s="139" t="s">
        <v>103</v>
      </c>
      <c r="B240" s="136" t="s">
        <v>102</v>
      </c>
      <c r="C240" s="140"/>
      <c r="D240" s="140"/>
      <c r="E240" s="140"/>
      <c r="F240" s="153"/>
      <c r="G240" s="69"/>
      <c r="H240" s="71"/>
      <c r="I240" s="71"/>
      <c r="J240" s="71"/>
      <c r="K240" s="71"/>
      <c r="L240" s="71"/>
      <c r="M240" s="71"/>
      <c r="N240" s="73"/>
    </row>
    <row r="241" spans="1:14" x14ac:dyDescent="0.25">
      <c r="A241" s="139" t="s">
        <v>105</v>
      </c>
      <c r="B241" s="136" t="s">
        <v>104</v>
      </c>
      <c r="C241" s="140"/>
      <c r="D241" s="140"/>
      <c r="E241" s="140"/>
      <c r="F241" s="153"/>
      <c r="G241" s="69"/>
      <c r="H241" s="71"/>
      <c r="I241" s="71"/>
      <c r="J241" s="71"/>
      <c r="K241" s="71"/>
      <c r="L241" s="71"/>
      <c r="M241" s="71"/>
      <c r="N241" s="73"/>
    </row>
    <row r="242" spans="1:14" x14ac:dyDescent="0.25">
      <c r="A242" s="139" t="s">
        <v>107</v>
      </c>
      <c r="B242" s="136" t="s">
        <v>106</v>
      </c>
      <c r="C242" s="140"/>
      <c r="D242" s="140"/>
      <c r="E242" s="140"/>
      <c r="F242" s="153"/>
      <c r="G242" s="69"/>
      <c r="H242" s="71"/>
      <c r="I242" s="71"/>
      <c r="J242" s="71"/>
      <c r="K242" s="71"/>
      <c r="L242" s="71"/>
      <c r="M242" s="71"/>
      <c r="N242" s="73"/>
    </row>
    <row r="243" spans="1:14" x14ac:dyDescent="0.25">
      <c r="A243" s="139" t="s">
        <v>109</v>
      </c>
      <c r="B243" s="136" t="s">
        <v>108</v>
      </c>
      <c r="C243" s="140"/>
      <c r="D243" s="140"/>
      <c r="E243" s="140"/>
      <c r="F243" s="153"/>
      <c r="G243" s="69"/>
      <c r="H243" s="71"/>
      <c r="I243" s="71"/>
      <c r="J243" s="71"/>
      <c r="K243" s="71"/>
      <c r="L243" s="71"/>
      <c r="M243" s="71"/>
      <c r="N243" s="73"/>
    </row>
    <row r="244" spans="1:14" x14ac:dyDescent="0.25">
      <c r="A244" s="142" t="s">
        <v>99</v>
      </c>
      <c r="B244" s="144" t="s">
        <v>124</v>
      </c>
      <c r="C244" s="140"/>
      <c r="D244" s="140"/>
      <c r="E244" s="140"/>
      <c r="F244" s="153"/>
      <c r="G244" s="163">
        <f t="shared" ref="G244" si="11">SUM(G239:G243)</f>
        <v>0</v>
      </c>
      <c r="H244" s="161">
        <f>SUM(H243,H242,H241,H240,H239)</f>
        <v>0</v>
      </c>
      <c r="I244" s="161">
        <f>SUM(I239:I243)</f>
        <v>0</v>
      </c>
      <c r="J244" s="161">
        <f>SUM(J243,J242,J241,J240,J239)</f>
        <v>0</v>
      </c>
      <c r="K244" s="161">
        <f>SUM(K243,K242,K241,K240,K239)</f>
        <v>0</v>
      </c>
      <c r="L244" s="161">
        <f>SUM(L243,L242,L241,L240,L239)</f>
        <v>0</v>
      </c>
      <c r="M244" s="161">
        <f>SUM(M243,M242,M241,M240,M239)</f>
        <v>0</v>
      </c>
      <c r="N244" s="162">
        <f>SUM(N243,N242,N241,N240,N239)</f>
        <v>0</v>
      </c>
    </row>
    <row r="245" spans="1:14" x14ac:dyDescent="0.25">
      <c r="A245" s="139" t="s">
        <v>164</v>
      </c>
      <c r="B245" s="164" t="s">
        <v>171</v>
      </c>
      <c r="C245" s="165"/>
      <c r="D245" s="165"/>
      <c r="E245" s="165"/>
      <c r="F245" s="166"/>
      <c r="G245" s="69">
        <v>2595960.8199999998</v>
      </c>
      <c r="H245" s="71">
        <v>110531.44</v>
      </c>
      <c r="I245" s="71">
        <v>3750363.51</v>
      </c>
      <c r="J245" s="71">
        <v>1096060.1100000001</v>
      </c>
      <c r="K245" s="71">
        <v>5533846.7599999998</v>
      </c>
      <c r="L245" s="71">
        <v>2081588.78</v>
      </c>
      <c r="M245" s="71">
        <v>7206612.6900000004</v>
      </c>
      <c r="N245" s="73">
        <v>3067117.46</v>
      </c>
    </row>
    <row r="246" spans="1:14" ht="25.5" x14ac:dyDescent="0.25">
      <c r="A246" s="139"/>
      <c r="B246" s="164"/>
      <c r="C246" s="249" t="s">
        <v>446</v>
      </c>
      <c r="D246" s="249" t="s">
        <v>447</v>
      </c>
      <c r="E246" s="249" t="s">
        <v>448</v>
      </c>
      <c r="F246" s="250" t="s">
        <v>253</v>
      </c>
      <c r="G246" s="199"/>
      <c r="H246" s="201">
        <v>110531.44</v>
      </c>
      <c r="I246" s="200"/>
      <c r="J246" s="201">
        <v>1096060.1100000001</v>
      </c>
      <c r="K246" s="200"/>
      <c r="L246" s="201">
        <v>2081588.78</v>
      </c>
      <c r="M246" s="200"/>
      <c r="N246" s="202">
        <v>3067117.46</v>
      </c>
    </row>
    <row r="247" spans="1:14" ht="30" x14ac:dyDescent="0.25">
      <c r="A247" s="142" t="s">
        <v>172</v>
      </c>
      <c r="B247" s="167" t="s">
        <v>128</v>
      </c>
      <c r="C247" s="165"/>
      <c r="D247" s="165"/>
      <c r="E247" s="165"/>
      <c r="F247" s="166"/>
      <c r="G247" s="246">
        <f>G245</f>
        <v>2595960.8199999998</v>
      </c>
      <c r="H247" s="247">
        <f t="shared" ref="H247:N247" si="12">H245</f>
        <v>110531.44</v>
      </c>
      <c r="I247" s="247">
        <f t="shared" si="12"/>
        <v>3750363.51</v>
      </c>
      <c r="J247" s="247">
        <f t="shared" si="12"/>
        <v>1096060.1100000001</v>
      </c>
      <c r="K247" s="247">
        <f t="shared" si="12"/>
        <v>5533846.7599999998</v>
      </c>
      <c r="L247" s="247">
        <f t="shared" si="12"/>
        <v>2081588.78</v>
      </c>
      <c r="M247" s="247">
        <f t="shared" si="12"/>
        <v>7206612.6900000004</v>
      </c>
      <c r="N247" s="248">
        <f t="shared" si="12"/>
        <v>3067117.46</v>
      </c>
    </row>
    <row r="248" spans="1:14" x14ac:dyDescent="0.25">
      <c r="A248" s="139" t="s">
        <v>112</v>
      </c>
      <c r="B248" s="136" t="s">
        <v>111</v>
      </c>
      <c r="C248" s="140"/>
      <c r="D248" s="140"/>
      <c r="E248" s="140"/>
      <c r="F248" s="153"/>
      <c r="G248" s="69">
        <v>155569.26999999999</v>
      </c>
      <c r="H248" s="71">
        <f>SUM(H249:H255)</f>
        <v>123675.97</v>
      </c>
      <c r="I248" s="71">
        <v>307143.10000000003</v>
      </c>
      <c r="J248" s="71">
        <f>SUM(J249:J255)</f>
        <v>141597.97000000003</v>
      </c>
      <c r="K248" s="71">
        <v>493062.43</v>
      </c>
      <c r="L248" s="71">
        <f>SUM(L249:L255)</f>
        <v>941749.71</v>
      </c>
      <c r="M248" s="71">
        <v>712238.95</v>
      </c>
      <c r="N248" s="73">
        <f>SUM(N249:N255)</f>
        <v>1173660.92</v>
      </c>
    </row>
    <row r="249" spans="1:14" ht="38.25" x14ac:dyDescent="0.25">
      <c r="A249" s="139"/>
      <c r="B249" s="136"/>
      <c r="C249" s="140" t="s">
        <v>449</v>
      </c>
      <c r="D249" s="140" t="s">
        <v>450</v>
      </c>
      <c r="E249" s="140" t="s">
        <v>451</v>
      </c>
      <c r="F249" s="153" t="s">
        <v>182</v>
      </c>
      <c r="G249" s="74"/>
      <c r="H249" s="207">
        <v>48295.3</v>
      </c>
      <c r="I249" s="76"/>
      <c r="J249" s="207">
        <v>50489.280000000006</v>
      </c>
      <c r="K249" s="76"/>
      <c r="L249" s="207">
        <v>288949.04000000004</v>
      </c>
      <c r="M249" s="76"/>
      <c r="N249" s="208">
        <v>333227.5</v>
      </c>
    </row>
    <row r="250" spans="1:14" ht="38.25" x14ac:dyDescent="0.25">
      <c r="A250" s="139"/>
      <c r="B250" s="136"/>
      <c r="C250" s="188" t="s">
        <v>452</v>
      </c>
      <c r="D250" s="188" t="s">
        <v>450</v>
      </c>
      <c r="E250" s="188" t="s">
        <v>451</v>
      </c>
      <c r="F250" s="226" t="s">
        <v>182</v>
      </c>
      <c r="G250" s="213"/>
      <c r="H250" s="214">
        <v>65062.28</v>
      </c>
      <c r="I250" s="215"/>
      <c r="J250" s="214">
        <v>68427.360000000001</v>
      </c>
      <c r="K250" s="215"/>
      <c r="L250" s="214">
        <v>452615.51</v>
      </c>
      <c r="M250" s="215"/>
      <c r="N250" s="216">
        <v>539017.56000000006</v>
      </c>
    </row>
    <row r="251" spans="1:14" ht="38.25" x14ac:dyDescent="0.25">
      <c r="A251" s="139"/>
      <c r="B251" s="136"/>
      <c r="C251" s="188" t="s">
        <v>453</v>
      </c>
      <c r="D251" s="188" t="s">
        <v>454</v>
      </c>
      <c r="E251" s="188" t="s">
        <v>455</v>
      </c>
      <c r="F251" s="226" t="s">
        <v>456</v>
      </c>
      <c r="G251" s="213"/>
      <c r="H251" s="214">
        <v>712.8</v>
      </c>
      <c r="I251" s="215"/>
      <c r="J251" s="214">
        <v>6498.96</v>
      </c>
      <c r="K251" s="215"/>
      <c r="L251" s="214">
        <v>12285.119999999999</v>
      </c>
      <c r="M251" s="215"/>
      <c r="N251" s="216">
        <v>20000</v>
      </c>
    </row>
    <row r="252" spans="1:14" ht="38.25" x14ac:dyDescent="0.25">
      <c r="A252" s="139"/>
      <c r="B252" s="136"/>
      <c r="C252" s="188" t="s">
        <v>457</v>
      </c>
      <c r="D252" s="188" t="s">
        <v>458</v>
      </c>
      <c r="E252" s="188" t="s">
        <v>459</v>
      </c>
      <c r="F252" s="226" t="s">
        <v>182</v>
      </c>
      <c r="G252" s="213"/>
      <c r="H252" s="214">
        <v>0</v>
      </c>
      <c r="I252" s="215"/>
      <c r="J252" s="214">
        <v>0</v>
      </c>
      <c r="K252" s="215"/>
      <c r="L252" s="214">
        <v>47337.57</v>
      </c>
      <c r="M252" s="215"/>
      <c r="N252" s="216">
        <v>57081.36</v>
      </c>
    </row>
    <row r="253" spans="1:14" ht="38.25" x14ac:dyDescent="0.25">
      <c r="A253" s="139"/>
      <c r="B253" s="136"/>
      <c r="C253" s="188" t="s">
        <v>460</v>
      </c>
      <c r="D253" s="188" t="s">
        <v>458</v>
      </c>
      <c r="E253" s="188" t="s">
        <v>459</v>
      </c>
      <c r="F253" s="226" t="s">
        <v>182</v>
      </c>
      <c r="G253" s="213"/>
      <c r="H253" s="214">
        <v>0</v>
      </c>
      <c r="I253" s="215"/>
      <c r="J253" s="214">
        <v>0</v>
      </c>
      <c r="K253" s="215"/>
      <c r="L253" s="214">
        <v>121780</v>
      </c>
      <c r="M253" s="215"/>
      <c r="N253" s="216">
        <v>200000</v>
      </c>
    </row>
    <row r="254" spans="1:14" ht="25.5" x14ac:dyDescent="0.25">
      <c r="A254" s="139"/>
      <c r="B254" s="136"/>
      <c r="C254" s="188" t="s">
        <v>461</v>
      </c>
      <c r="D254" s="188" t="s">
        <v>462</v>
      </c>
      <c r="E254" s="188" t="s">
        <v>463</v>
      </c>
      <c r="F254" s="226" t="s">
        <v>182</v>
      </c>
      <c r="G254" s="213"/>
      <c r="H254" s="214">
        <v>5405.59</v>
      </c>
      <c r="I254" s="215"/>
      <c r="J254" s="214">
        <v>6531.5300000000007</v>
      </c>
      <c r="K254" s="215"/>
      <c r="L254" s="214">
        <v>9131.630000000001</v>
      </c>
      <c r="M254" s="215"/>
      <c r="N254" s="216">
        <v>14334.5</v>
      </c>
    </row>
    <row r="255" spans="1:14" ht="25.5" x14ac:dyDescent="0.25">
      <c r="A255" s="139"/>
      <c r="B255" s="136"/>
      <c r="C255" s="183" t="s">
        <v>464</v>
      </c>
      <c r="D255" s="183" t="s">
        <v>465</v>
      </c>
      <c r="E255" s="183" t="s">
        <v>466</v>
      </c>
      <c r="F255" s="225" t="s">
        <v>182</v>
      </c>
      <c r="G255" s="209"/>
      <c r="H255" s="210">
        <v>4200</v>
      </c>
      <c r="I255" s="211"/>
      <c r="J255" s="210">
        <v>9650.84</v>
      </c>
      <c r="K255" s="211"/>
      <c r="L255" s="210">
        <v>9650.84</v>
      </c>
      <c r="M255" s="211"/>
      <c r="N255" s="212">
        <v>10000</v>
      </c>
    </row>
    <row r="256" spans="1:14" x14ac:dyDescent="0.25">
      <c r="A256" s="139" t="s">
        <v>114</v>
      </c>
      <c r="B256" s="136" t="s">
        <v>113</v>
      </c>
      <c r="C256" s="140"/>
      <c r="D256" s="140"/>
      <c r="E256" s="140"/>
      <c r="F256" s="153"/>
      <c r="G256" s="196">
        <v>2045.96</v>
      </c>
      <c r="H256" s="197">
        <f>SUM(H257:H257)</f>
        <v>6218.34</v>
      </c>
      <c r="I256" s="197">
        <v>8732.86</v>
      </c>
      <c r="J256" s="197">
        <f>SUM(J257:J257)</f>
        <v>21706.09</v>
      </c>
      <c r="K256" s="197">
        <v>13646.36</v>
      </c>
      <c r="L256" s="197">
        <f>SUM(L257:L257)</f>
        <v>46028.57</v>
      </c>
      <c r="M256" s="197">
        <v>19839.939999999999</v>
      </c>
      <c r="N256" s="198">
        <f>SUM(N257:N257)</f>
        <v>66155.45</v>
      </c>
    </row>
    <row r="257" spans="1:14" ht="25.5" x14ac:dyDescent="0.25">
      <c r="A257" s="139"/>
      <c r="B257" s="136"/>
      <c r="C257" s="175" t="s">
        <v>467</v>
      </c>
      <c r="D257" s="175" t="s">
        <v>468</v>
      </c>
      <c r="E257" s="175" t="s">
        <v>469</v>
      </c>
      <c r="F257" s="224" t="s">
        <v>182</v>
      </c>
      <c r="G257" s="220"/>
      <c r="H257" s="222">
        <v>6218.34</v>
      </c>
      <c r="I257" s="221"/>
      <c r="J257" s="222">
        <v>21706.09</v>
      </c>
      <c r="K257" s="221"/>
      <c r="L257" s="222">
        <v>46028.57</v>
      </c>
      <c r="M257" s="221"/>
      <c r="N257" s="223">
        <v>66155.45</v>
      </c>
    </row>
    <row r="258" spans="1:14" ht="15.75" thickBot="1" x14ac:dyDescent="0.3">
      <c r="A258" s="142" t="s">
        <v>110</v>
      </c>
      <c r="B258" s="144" t="s">
        <v>123</v>
      </c>
      <c r="C258" s="140"/>
      <c r="D258" s="140"/>
      <c r="E258" s="140"/>
      <c r="F258" s="153"/>
      <c r="G258" s="251">
        <f t="shared" ref="G258:N258" si="13">+G248+G256</f>
        <v>157615.22999999998</v>
      </c>
      <c r="H258" s="252">
        <f>+H248+H256</f>
        <v>129894.31</v>
      </c>
      <c r="I258" s="252">
        <f t="shared" si="13"/>
        <v>315875.96000000002</v>
      </c>
      <c r="J258" s="252">
        <f>+J248+J256</f>
        <v>163304.06000000003</v>
      </c>
      <c r="K258" s="252">
        <f t="shared" si="13"/>
        <v>506708.79</v>
      </c>
      <c r="L258" s="252">
        <f>+L248+L256</f>
        <v>987778.27999999991</v>
      </c>
      <c r="M258" s="252">
        <f t="shared" si="13"/>
        <v>732078.8899999999</v>
      </c>
      <c r="N258" s="253">
        <f t="shared" si="13"/>
        <v>1239816.3699999999</v>
      </c>
    </row>
    <row r="259" spans="1:14" ht="18.75" thickTop="1" thickBot="1" x14ac:dyDescent="0.3">
      <c r="A259" s="168" t="s">
        <v>137</v>
      </c>
      <c r="B259" s="37" t="s">
        <v>140</v>
      </c>
      <c r="C259" s="129"/>
      <c r="D259" s="129"/>
      <c r="E259" s="129"/>
      <c r="F259" s="130"/>
      <c r="G259" s="169"/>
      <c r="H259" s="170">
        <v>4058.87</v>
      </c>
      <c r="I259" s="170"/>
      <c r="J259" s="170">
        <v>0</v>
      </c>
      <c r="K259" s="170"/>
      <c r="L259" s="170">
        <v>0</v>
      </c>
      <c r="M259" s="170"/>
      <c r="N259" s="171">
        <v>0</v>
      </c>
    </row>
    <row r="260" spans="1:14" ht="16.5" thickTop="1" thickBot="1" x14ac:dyDescent="0.3">
      <c r="A260" s="264" t="s">
        <v>132</v>
      </c>
      <c r="B260" s="265"/>
      <c r="C260" s="131"/>
      <c r="D260" s="131"/>
      <c r="E260" s="131"/>
      <c r="F260" s="131"/>
      <c r="G260" s="121">
        <f t="shared" ref="G260:N260" si="14">+G259+G258+G247+G244+G238+G233+G226</f>
        <v>4154369.7799999993</v>
      </c>
      <c r="H260" s="122">
        <f t="shared" si="14"/>
        <v>3222692.94</v>
      </c>
      <c r="I260" s="122">
        <f t="shared" si="14"/>
        <v>8104458.8799999999</v>
      </c>
      <c r="J260" s="122">
        <f t="shared" si="14"/>
        <v>7169320.2399999993</v>
      </c>
      <c r="K260" s="122">
        <f t="shared" si="14"/>
        <v>11492973.5</v>
      </c>
      <c r="L260" s="122">
        <f t="shared" si="14"/>
        <v>12741618.75</v>
      </c>
      <c r="M260" s="122">
        <f t="shared" si="14"/>
        <v>16784719.619999997</v>
      </c>
      <c r="N260" s="123">
        <f t="shared" si="14"/>
        <v>18810447.84</v>
      </c>
    </row>
    <row r="261" spans="1:14" ht="16.5" thickTop="1" thickBot="1" x14ac:dyDescent="0.3">
      <c r="A261" s="264" t="s">
        <v>170</v>
      </c>
      <c r="B261" s="265"/>
      <c r="C261" s="128"/>
      <c r="D261" s="128"/>
      <c r="E261" s="128"/>
      <c r="F261" s="128"/>
      <c r="G261" s="2"/>
      <c r="H261" s="86">
        <v>0</v>
      </c>
      <c r="I261" s="3"/>
      <c r="J261" s="86">
        <v>0</v>
      </c>
      <c r="K261" s="3"/>
      <c r="L261" s="86">
        <v>0</v>
      </c>
      <c r="M261" s="3"/>
      <c r="N261" s="88">
        <v>0</v>
      </c>
    </row>
    <row r="262" spans="1:14" ht="16.5" thickTop="1" thickBot="1" x14ac:dyDescent="0.3">
      <c r="A262" s="17"/>
      <c r="B262" s="42"/>
      <c r="C262" s="42"/>
      <c r="D262" s="42"/>
      <c r="E262" s="42"/>
      <c r="F262" s="42"/>
      <c r="G262" s="43"/>
      <c r="H262" s="43"/>
      <c r="I262" s="43"/>
      <c r="J262" s="43"/>
      <c r="K262" s="43"/>
      <c r="L262" s="43"/>
      <c r="M262" s="43"/>
      <c r="N262" s="44"/>
    </row>
    <row r="263" spans="1:14" ht="16.5" thickTop="1" thickBot="1" x14ac:dyDescent="0.3">
      <c r="A263" s="45"/>
      <c r="B263" s="46" t="s">
        <v>129</v>
      </c>
      <c r="C263" s="132"/>
      <c r="D263" s="132"/>
      <c r="E263" s="132"/>
      <c r="F263" s="132"/>
      <c r="G263" s="122">
        <f t="shared" ref="G263:N263" si="15">+G98-G260</f>
        <v>-834629.72999999952</v>
      </c>
      <c r="H263" s="122">
        <f t="shared" si="15"/>
        <v>-405639.38000000035</v>
      </c>
      <c r="I263" s="122">
        <f t="shared" si="15"/>
        <v>-2806873.1300000008</v>
      </c>
      <c r="J263" s="122">
        <f t="shared" si="15"/>
        <v>51990.490000001155</v>
      </c>
      <c r="K263" s="122">
        <f t="shared" si="15"/>
        <v>-4227452.7899999991</v>
      </c>
      <c r="L263" s="122">
        <f t="shared" si="15"/>
        <v>-632823.13000000082</v>
      </c>
      <c r="M263" s="122">
        <f t="shared" si="15"/>
        <v>-6501324.339999998</v>
      </c>
      <c r="N263" s="123">
        <f t="shared" si="15"/>
        <v>-1744550.7300000004</v>
      </c>
    </row>
    <row r="264" spans="1:14" s="23" customFormat="1" ht="16.5" thickTop="1" thickBot="1" x14ac:dyDescent="0.25">
      <c r="A264" s="45"/>
      <c r="B264" s="46" t="s">
        <v>159</v>
      </c>
      <c r="C264" s="133"/>
      <c r="D264" s="133"/>
      <c r="E264" s="133"/>
      <c r="F264" s="133"/>
      <c r="G264" s="4"/>
      <c r="H264" s="126">
        <f>+H99-H261</f>
        <v>0</v>
      </c>
      <c r="I264" s="5"/>
      <c r="J264" s="126">
        <f>+J99-J261</f>
        <v>0</v>
      </c>
      <c r="K264" s="5"/>
      <c r="L264" s="126">
        <f>+L99-L261</f>
        <v>0</v>
      </c>
      <c r="M264" s="5"/>
      <c r="N264" s="124">
        <f>+N99-N261</f>
        <v>0</v>
      </c>
    </row>
    <row r="265" spans="1:14" s="23" customFormat="1" ht="16.5" thickTop="1" thickBot="1" x14ac:dyDescent="0.3">
      <c r="A265" s="47"/>
      <c r="B265" s="46" t="s">
        <v>134</v>
      </c>
      <c r="C265" s="132"/>
      <c r="D265" s="132"/>
      <c r="E265" s="132"/>
      <c r="F265" s="132"/>
      <c r="G265" s="122">
        <v>0</v>
      </c>
      <c r="H265" s="122">
        <f>IF(H263&lt;0,-H263,0)</f>
        <v>405639.38000000035</v>
      </c>
      <c r="I265" s="122">
        <v>0</v>
      </c>
      <c r="J265" s="122">
        <f>IF(J263&lt;0,-J263,0)</f>
        <v>0</v>
      </c>
      <c r="K265" s="122">
        <v>0</v>
      </c>
      <c r="L265" s="122">
        <f>IF(L263&lt;0,-L263,0)</f>
        <v>632823.13000000082</v>
      </c>
      <c r="M265" s="122">
        <v>0</v>
      </c>
      <c r="N265" s="125">
        <f>IF(N263&lt;0,-N263,0)</f>
        <v>1744550.7300000004</v>
      </c>
    </row>
    <row r="266" spans="1:14" s="6" customFormat="1" ht="21" customHeight="1" thickTop="1" x14ac:dyDescent="0.2">
      <c r="A266" s="266" t="s">
        <v>145</v>
      </c>
      <c r="B266" s="266"/>
      <c r="C266" s="266"/>
      <c r="D266" s="266"/>
      <c r="E266" s="266"/>
      <c r="F266" s="266"/>
      <c r="G266" s="266"/>
      <c r="H266" s="266"/>
      <c r="I266" s="266"/>
      <c r="J266" s="266"/>
      <c r="K266" s="266"/>
      <c r="L266" s="266"/>
      <c r="M266" s="266"/>
      <c r="N266" s="266"/>
    </row>
    <row r="267" spans="1:14" s="6" customFormat="1" ht="21" customHeight="1" x14ac:dyDescent="0.2">
      <c r="A267" s="267" t="s">
        <v>147</v>
      </c>
      <c r="B267" s="267"/>
      <c r="C267" s="267"/>
      <c r="D267" s="267"/>
      <c r="E267" s="267"/>
      <c r="F267" s="267"/>
      <c r="G267" s="267"/>
      <c r="H267" s="267"/>
      <c r="I267" s="267"/>
      <c r="J267" s="267"/>
      <c r="K267" s="267"/>
      <c r="L267" s="267"/>
      <c r="M267" s="267"/>
      <c r="N267" s="267"/>
    </row>
    <row r="268" spans="1:14" s="6" customFormat="1" ht="21" customHeight="1" x14ac:dyDescent="0.2">
      <c r="A268" s="254" t="s">
        <v>163</v>
      </c>
      <c r="B268" s="254"/>
      <c r="C268" s="254"/>
      <c r="D268" s="254"/>
      <c r="E268" s="254"/>
      <c r="F268" s="254"/>
      <c r="G268" s="254"/>
      <c r="H268" s="254"/>
      <c r="I268" s="254"/>
      <c r="J268" s="254"/>
      <c r="K268" s="254"/>
      <c r="L268" s="254"/>
      <c r="M268" s="254"/>
      <c r="N268" s="254"/>
    </row>
  </sheetData>
  <sheetProtection algorithmName="SHA-512" hashValue="ZvAGOqOwN4AsfKXBdhIFtuIRH2wz4U5hYIN6a1dXmUYjIcihWsXiCp6pi8d8pZUqayDbpdgw4ixL1FjvUUWnFA==" saltValue="1rf1fjZLGEZI0c+isqW5Mw==" spinCount="100000" sheet="1" objects="1" scenarios="1"/>
  <mergeCells count="39">
    <mergeCell ref="A7:N7"/>
    <mergeCell ref="B1:N2"/>
    <mergeCell ref="A3:N3"/>
    <mergeCell ref="A4:N4"/>
    <mergeCell ref="A5:N5"/>
    <mergeCell ref="A6:N6"/>
    <mergeCell ref="A98:B98"/>
    <mergeCell ref="A8:N8"/>
    <mergeCell ref="A9:N9"/>
    <mergeCell ref="A11:A13"/>
    <mergeCell ref="B11:B13"/>
    <mergeCell ref="C11:C13"/>
    <mergeCell ref="D11:D13"/>
    <mergeCell ref="E11:E13"/>
    <mergeCell ref="F11:F13"/>
    <mergeCell ref="G11:N11"/>
    <mergeCell ref="G12:H12"/>
    <mergeCell ref="I12:J12"/>
    <mergeCell ref="K12:L12"/>
    <mergeCell ref="M12:N12"/>
    <mergeCell ref="A96:B96"/>
    <mergeCell ref="A97:B97"/>
    <mergeCell ref="E101:E103"/>
    <mergeCell ref="A99:B99"/>
    <mergeCell ref="A101:A103"/>
    <mergeCell ref="B101:B103"/>
    <mergeCell ref="C101:C103"/>
    <mergeCell ref="D101:D103"/>
    <mergeCell ref="F101:F103"/>
    <mergeCell ref="G101:N101"/>
    <mergeCell ref="G102:H102"/>
    <mergeCell ref="I102:J102"/>
    <mergeCell ref="K102:L102"/>
    <mergeCell ref="M102:N102"/>
    <mergeCell ref="A260:B260"/>
    <mergeCell ref="A261:B261"/>
    <mergeCell ref="A266:N266"/>
    <mergeCell ref="A267:N267"/>
    <mergeCell ref="A268:N268"/>
  </mergeCells>
  <pageMargins left="0.31496062992126" right="0.118110236220472" top="0.15748031496063" bottom="0" header="0" footer="0"/>
  <pageSetup paperSize="9" scale="62"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Manuela Passiante</cp:lastModifiedBy>
  <cp:lastPrinted>2025-01-31T14:01:04Z</cp:lastPrinted>
  <dcterms:created xsi:type="dcterms:W3CDTF">2015-02-26T11:29:02Z</dcterms:created>
  <dcterms:modified xsi:type="dcterms:W3CDTF">2025-05-21T15:49:09Z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